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8775" tabRatio="598" activeTab="2"/>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 name="Лист1" sheetId="13" r:id="rId13"/>
  </sheets>
  <definedNames/>
  <calcPr fullCalcOnLoad="1"/>
</workbook>
</file>

<file path=xl/sharedStrings.xml><?xml version="1.0" encoding="utf-8"?>
<sst xmlns="http://schemas.openxmlformats.org/spreadsheetml/2006/main" count="3430" uniqueCount="860">
  <si>
    <t>93 0 00 83040</t>
  </si>
  <si>
    <t>Добрянского городского</t>
  </si>
  <si>
    <t>Приложение 7</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</si>
  <si>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</si>
  <si>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</si>
  <si>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к решению</t>
  </si>
  <si>
    <t>1 11 05314 13 0000 120</t>
  </si>
  <si>
    <t>1 14 06313 13 0000 430</t>
  </si>
  <si>
    <t>Изменения</t>
  </si>
  <si>
    <t>Приложение 11</t>
  </si>
  <si>
    <t>Перечень</t>
  </si>
  <si>
    <t>Муниципальных  программ</t>
  </si>
  <si>
    <t>№ п/п</t>
  </si>
  <si>
    <t>Наименование программы</t>
  </si>
  <si>
    <t>2017 г.</t>
  </si>
  <si>
    <t>1.</t>
  </si>
  <si>
    <t>Муниципальная программа "Развитие Культуры в Добрянском городском поселении"</t>
  </si>
  <si>
    <t>2.</t>
  </si>
  <si>
    <t>3.</t>
  </si>
  <si>
    <t>4.</t>
  </si>
  <si>
    <t>5.</t>
  </si>
  <si>
    <t>6.</t>
  </si>
  <si>
    <t>Муниципальная программа «Общественное участие в развитии Добрянского городского поселения на 2015-2020 годы»</t>
  </si>
  <si>
    <t>2018 г.</t>
  </si>
  <si>
    <t>Приложение 9</t>
  </si>
  <si>
    <t>Организация и проведение общегородских культурно-массовых мероприятий</t>
  </si>
  <si>
    <t>Мероприятия, направленные на предотвращение ситуаций, связанных с обеспечением пожарной безопасности</t>
  </si>
  <si>
    <t>Проведение конкурса социально-культурных проектов</t>
  </si>
  <si>
    <t>Распределение бюджетных ассигнований на 2017 год по целевым статьям (муниципальным программам и непрограммным направлениям деятельности) и видам расходов классификации расходов бюджета Добрянского городского поселения</t>
  </si>
  <si>
    <t>Капитальный ремонт моста через реку Вож в г. Добрянка, Пермский край</t>
  </si>
  <si>
    <t>06 6 01 2У130</t>
  </si>
  <si>
    <t>Мероприятия по отлову, содержанию, эвтаназии и утилизации (кремации) умерших в период содержания и эвтаназированных безнадзорных животных на территории Пермского края</t>
  </si>
  <si>
    <t>Администрирование государственных полномочий по организации проведения мероприятий по отлову, содержанию, эвтаназии и утилизации (кремации) умерших в период содержания и эвтаназированных безнадзорных животных</t>
  </si>
  <si>
    <t>Осуществление полномочий по созданию и организации деятельности административных комиссий</t>
  </si>
  <si>
    <t>01 1 00 20002</t>
  </si>
  <si>
    <t>01 1 00 20003</t>
  </si>
  <si>
    <t>01 2 00 2М151</t>
  </si>
  <si>
    <t>Доведение заработной платы работников муниципальных учреждений, находящихся в ведении Добрянского городского поселения до минимального размера оплаты труда по региону</t>
  </si>
  <si>
    <t>01 1 00 2М151</t>
  </si>
  <si>
    <t>01 3 00 2М151</t>
  </si>
  <si>
    <t>Проведение технической инветаризации объектов, находящихся в собственности Добрянского городского поселения</t>
  </si>
  <si>
    <t>04 0 00 20015</t>
  </si>
  <si>
    <t>92 0 00 2П180</t>
  </si>
  <si>
    <t>92 0 00 2П160</t>
  </si>
  <si>
    <t>92 0 00 2У140</t>
  </si>
  <si>
    <t>93 0 00 0Б020</t>
  </si>
  <si>
    <t>Муниципальная услуга "Публичный показ музейных предметов, музейных коллекций (в стационарных условиях)"</t>
  </si>
  <si>
    <t>Муниципальная услуга "Публичный показ музейных предметов, музейных коллекций (вне стационара)"</t>
  </si>
  <si>
    <t>Муниципальная услуга (работа) "Формирование, учет, изучение, обеспечение физического сохранения и безопасности музейных предметов, музейных коллекций"</t>
  </si>
  <si>
    <t>Муниципальная услуга "Библиотечное, библиографическое и информационное обслуживание пользователей библиотеки"</t>
  </si>
  <si>
    <t>Муниципальная услуга "Организация и проведение культурно-массовых мероприятий"</t>
  </si>
  <si>
    <t>Муниципальная услуга "Организация досуга детей, подростков и молодежи"</t>
  </si>
  <si>
    <t>01 4 00 00000</t>
  </si>
  <si>
    <t>Подпрограмма "Приведение в нормативное сосотяние учреждения культуры, находящиеся в ведении Добрянского городского поселения"</t>
  </si>
  <si>
    <t>Основное мероприятие "Выполнение работ по устранению предписаний надзорных органов"</t>
  </si>
  <si>
    <t xml:space="preserve">01 4 01 20010 </t>
  </si>
  <si>
    <t xml:space="preserve">01 4 01 20011 </t>
  </si>
  <si>
    <t xml:space="preserve">01 4 02 20020 </t>
  </si>
  <si>
    <t xml:space="preserve">01 4 03 20030 </t>
  </si>
  <si>
    <t>Основное мероприятие "Проведение ремонтных работ в соответствии с актами технического обследования состояния объектов"</t>
  </si>
  <si>
    <t>Основное мероприятие "Приобретение необходимого оборудования и инвентаря"</t>
  </si>
  <si>
    <t xml:space="preserve">01 4 02 20021 </t>
  </si>
  <si>
    <t xml:space="preserve">01 4 03 20031 </t>
  </si>
  <si>
    <t>Муниципальная услуга "Организация деятельности клубных формирований и формирований самодеятельного народного творчества"</t>
  </si>
  <si>
    <t>Муниципальная услуга "Организация и проведение спортивно-оздоровительной работы по развитию физической культуры и спорта среди различных групп населения"</t>
  </si>
  <si>
    <t>Муниципальная услуга "Организация и проведение официальных физкультурных (физкультурно-оздоровительных) мероприятий"</t>
  </si>
  <si>
    <t>Меропрятия по сносу нестационарных торговых объектов, находящихся на территории Добрянского городского поселения</t>
  </si>
  <si>
    <t>Разработка проектной документации на реконструкцию электроснабжения по адресу Пермский край, г.Добрянка, ул.Советская, д.9</t>
  </si>
  <si>
    <t xml:space="preserve">01 4 01 20012 </t>
  </si>
  <si>
    <t xml:space="preserve">01 4 01 20013 </t>
  </si>
  <si>
    <t xml:space="preserve">01 4 01 20014 </t>
  </si>
  <si>
    <t>Ремонт входной группы  по адресу: Пермский край, г.Добрянка, ул.Советская, д.72 (детская библиотека)</t>
  </si>
  <si>
    <t>Ремонт фасада здания по адресу: Пермский край, г.Добрянка, ул.Советская, д.72 (центральная библиотека)</t>
  </si>
  <si>
    <t>Выполнение комплекса мер по антитеррористической защищённости мест массового пребывания людей в здании по адресу Пермский край, г.Добрянка, ул.Советская, д.66</t>
  </si>
  <si>
    <t>Приобретение звукового оборудования</t>
  </si>
  <si>
    <t xml:space="preserve">01 4 02 20022 </t>
  </si>
  <si>
    <t xml:space="preserve">01 4 02 20023 </t>
  </si>
  <si>
    <t>02 2 00 20003</t>
  </si>
  <si>
    <t>02 0 00 2М151</t>
  </si>
  <si>
    <t>02 0 00 20005</t>
  </si>
  <si>
    <t>02 1 01 00000</t>
  </si>
  <si>
    <t>Основное мероприятие "Организация оздоровительных занятий по физической культуре и спорту"</t>
  </si>
  <si>
    <t>02 1 01 20001</t>
  </si>
  <si>
    <t>02 1 01 20002</t>
  </si>
  <si>
    <t>Подпрограмма "Приведение в нормативное состояние объектов спорта на территории Добрянского городского поселения"</t>
  </si>
  <si>
    <t>02 3 00 00000</t>
  </si>
  <si>
    <t xml:space="preserve">02 3 01 20010 </t>
  </si>
  <si>
    <t xml:space="preserve">02 3 01 20011 </t>
  </si>
  <si>
    <t>Содержание спортивной площадки по адресу Пермский край, г.Добрянка, ул.Герцена, 33/1</t>
  </si>
  <si>
    <t>Основное мероприятие "Содержание спортивных объектов, находящихся на территории Добрянского городского поселения"</t>
  </si>
  <si>
    <t>02 1 03 20010</t>
  </si>
  <si>
    <t>02 1 03 20011</t>
  </si>
  <si>
    <t>Расходы на содержание и обслуживание объектов, находящихся в муниципальной казне</t>
  </si>
  <si>
    <t xml:space="preserve">Организация благоустройства и озеленения </t>
  </si>
  <si>
    <t>Организация капитального ремонта, ремонта и содержания закрепленных автомобильных дорог общего пользования и искуственных дорожных сооружений в их составе</t>
  </si>
  <si>
    <t>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t>
  </si>
  <si>
    <t>Организация содержания и ремонта муниципального жилищного фонда</t>
  </si>
  <si>
    <t xml:space="preserve">Организация освещения улиц </t>
  </si>
  <si>
    <t>07 0 00 20017</t>
  </si>
  <si>
    <t xml:space="preserve">Разработка проекта планировки и проекта межевания территории, предназначенной для многодетных семей
</t>
  </si>
  <si>
    <t>Выполнение работ по инженерно-геологическим изысканиям для проектирования и строительства кладбища</t>
  </si>
  <si>
    <t>03 0 00 20001</t>
  </si>
  <si>
    <t>Софинансирование проектов инициативного бюджетирования</t>
  </si>
  <si>
    <t>Ведомственная структура расходов бюджета Добрянского городского поселения на 2017 год</t>
  </si>
  <si>
    <t>Добрянского городского поселения на 2017-2019 годы</t>
  </si>
  <si>
    <t>2019 г.</t>
  </si>
  <si>
    <t>Муниципальная программа "Развитие физической культуры, массового спорта и молодежной политики в Добрянском городском поселении на 2015-2019 годы"</t>
  </si>
  <si>
    <t>Муниципальная программа "Обеспечение территории Добрянского городского поселения градостроительной документацией на 2015-2019 годы"</t>
  </si>
  <si>
    <t>Софинансирование расходов по реализации Закона ПК от 08.12.2006 № 30-КЗ "Об обеспечении работников учреждений бюджетной сферы Пермского края путевками на санаторно-курортное лечение и оздоровление"</t>
  </si>
  <si>
    <t>93 0 00 00030</t>
  </si>
  <si>
    <t>2 02 15001 13 0000 151</t>
  </si>
  <si>
    <t>2 02 20299 13 0000 151</t>
  </si>
  <si>
    <t>2 02 29999 13 0000 151</t>
  </si>
  <si>
    <t>2 02 30024 13 0000 151</t>
  </si>
  <si>
    <t>2 02 49999 13 0000 151</t>
  </si>
  <si>
    <t>Доходы бюджета Добрянского городского поселения на 2017 год</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</si>
  <si>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</si>
  <si>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</si>
  <si>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</si>
  <si>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</si>
  <si>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</si>
  <si>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</si>
  <si>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</si>
  <si>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</si>
  <si>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2 02 10000 00 0000 151</t>
  </si>
  <si>
    <t>Дотации бюджетам бюджетной системы Российской Федерации</t>
  </si>
  <si>
    <t>2 02 15001 00 0000 151</t>
  </si>
  <si>
    <t>2 02 20000 00 0000 151</t>
  </si>
  <si>
    <t>2 02 20299 00 0000 151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</si>
  <si>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</si>
  <si>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2 02 29999 00 0000 151</t>
  </si>
  <si>
    <t>2 02 30000 00 0000 151</t>
  </si>
  <si>
    <t>Субвенции бюджетам бюджетной системы Российской Федерации</t>
  </si>
  <si>
    <t>2 02 30024 00 0000 151</t>
  </si>
  <si>
    <t>2 02 40000 00 0000 151</t>
  </si>
  <si>
    <t>2 02 49999 00 0000 151</t>
  </si>
  <si>
    <t xml:space="preserve">01 4 02 20024 </t>
  </si>
  <si>
    <t>06 6 01 20009</t>
  </si>
  <si>
    <t>06 6 01 20010</t>
  </si>
  <si>
    <t>Ремонт автомобильных дорог общего пользования местного значения сельских и городских поселений Пермского края, в том числе дворовых территорий многоквартирных домов, проездов к дворовым территориям многоквартирных домов</t>
  </si>
  <si>
    <t>06 2 01 2Т200</t>
  </si>
  <si>
    <t>Выплата материального стимулирования народным дружинникам за участие в охране общественного порядка</t>
  </si>
  <si>
    <t>08 2 01 2П020</t>
  </si>
  <si>
    <t>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</si>
  <si>
    <t>08 2 01 2П170</t>
  </si>
  <si>
    <t>Заключение (изменение) договоров социального найма жилых помещений</t>
  </si>
  <si>
    <t>Выдача справки о захоронении</t>
  </si>
  <si>
    <t>Передача жилых помещений в собственность граждан</t>
  </si>
  <si>
    <t>Ремонт кровли по адресу: Пермский край г.Добрянка ул.Советская д.66</t>
  </si>
  <si>
    <t>02 0 00 00021</t>
  </si>
  <si>
    <t>Субсидии бюджетным (автономным) учреждениям на иные цели</t>
  </si>
  <si>
    <t>Содержание спортивной площадки по адресу Пермский край, г.Добрянка, ул.Герцена, 33/1, в т.ч. заливка катка</t>
  </si>
  <si>
    <t xml:space="preserve">Подпрограмма  "Повышение безопасности  дорожного  движения  на  территории Добрянского  городского  поселения  на  2016-2020г." </t>
  </si>
  <si>
    <t>06 7 01 00010</t>
  </si>
  <si>
    <t>06 7 00 00000</t>
  </si>
  <si>
    <t>Разработка  проекта  организации  дорожного  движения для  дорог  и  улиц  с  усовершенствованным покрытием  г.Добрянка</t>
  </si>
  <si>
    <t>Социальные выплаты гражданам, кроме публичных нормативных социальных выплат</t>
  </si>
  <si>
    <t>Ремонт кровли по адресу: Пермский край г.Добрянка ул.Советская д.66 КДЦ "Орфей"</t>
  </si>
  <si>
    <t>поселения</t>
  </si>
  <si>
    <t>Единый налог на вмененный доход для отдельных видов деятельности</t>
  </si>
  <si>
    <t>Транспортный налог с физических лиц</t>
  </si>
  <si>
    <t>Транспортный налог с организаций</t>
  </si>
  <si>
    <t>Прочие доходы от компенсации затрат бюджетов поселений</t>
  </si>
  <si>
    <t>Думы Добрянского</t>
  </si>
  <si>
    <t>городского поселения</t>
  </si>
  <si>
    <t>Дума Добрянского городского поселения</t>
  </si>
  <si>
    <t>Администрация Добрянского городского поселения</t>
  </si>
  <si>
    <t>О25</t>
  </si>
  <si>
    <t>Контрольно-ревизионная комиссия Добрянского городского поселения</t>
  </si>
  <si>
    <t>к  решению</t>
  </si>
  <si>
    <t>тыс.руб.</t>
  </si>
  <si>
    <t>Код бюджетной классификации Российской Федерации</t>
  </si>
  <si>
    <t>Наименование кода поступлений в бюджет, группы, подгруппы, статьи, кода экономической классификации доходов</t>
  </si>
  <si>
    <t>Объем бюджетных ассигнований с учетом изменений</t>
  </si>
  <si>
    <t>000</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</si>
  <si>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</si>
  <si>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</si>
  <si>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</si>
  <si>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</si>
  <si>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</si>
  <si>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</si>
  <si>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</si>
  <si>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</si>
  <si>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</si>
  <si>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</si>
  <si>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</si>
  <si>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</si>
  <si>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</si>
  <si>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</si>
  <si>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</si>
  <si>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</si>
  <si>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</si>
  <si>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</si>
  <si>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</si>
  <si>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</si>
  <si>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</si>
  <si>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</si>
  <si>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</si>
  <si>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</si>
  <si>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</si>
  <si>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</si>
  <si>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</si>
  <si>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</si>
  <si>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</si>
  <si>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</si>
  <si>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 xml:space="preserve">Налог на имущество физических лиц </t>
  </si>
  <si>
    <t>1 06 04000 02 0000 110</t>
  </si>
  <si>
    <t>Транспортный налог</t>
  </si>
  <si>
    <t>1 06 04011 02 0000 110</t>
  </si>
  <si>
    <t>1 06 04012 02 0000 110</t>
  </si>
  <si>
    <t>1 06 06000 00 0000 110</t>
  </si>
  <si>
    <t>Земельный налог</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</si>
  <si>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</si>
  <si>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</si>
  <si>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</si>
  <si>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</si>
  <si>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</si>
  <si>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</si>
  <si>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</si>
  <si>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</si>
  <si>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</si>
  <si>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</si>
  <si>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</si>
  <si>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</si>
  <si>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</si>
  <si>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</si>
  <si>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</si>
  <si>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</si>
  <si>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</si>
  <si>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</si>
  <si>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</si>
  <si>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</si>
  <si>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1 13 02995 10 0000 130</t>
  </si>
  <si>
    <t>1 14 00000 00 0000 000</t>
  </si>
  <si>
    <t>ДОХОДЫ ОТ ПРОДАЖИ МАТЕРИАЛЬНЫХ И НЕМАТЕРИАЛЬНЫХ АКТИВОВ</t>
  </si>
  <si>
    <t>1 14 02000 00 0000 000</t>
  </si>
  <si>
    <t>1 14 06000 00 0000 430</t>
  </si>
  <si>
    <t>1 14 06010 00 0000 430</t>
  </si>
  <si>
    <t>Доходы от продажи земельных участков, государственная собственность на которые не разграничена</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</si>
  <si>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</si>
  <si>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</si>
  <si>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1 16 00000 00 0000 000</t>
  </si>
  <si>
    <t>ШТРАФЫ, САНКЦИИ, ВОЗМЕЩЕНИЕ УЩЕРБА</t>
  </si>
  <si>
    <t>1 16 90000 00 0000 140</t>
  </si>
  <si>
    <t>Прочие поступления от денежных взысканий (штрафов) и иных сумм в возмещение ущерба</t>
  </si>
  <si>
    <t xml:space="preserve">2 00 00000 00 0000 000 </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</si>
  <si>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</si>
  <si>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</si>
  <si>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</si>
  <si>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</si>
  <si>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</si>
  <si>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Прочие субсидии</t>
  </si>
  <si>
    <t>Субвенции местным бюджетам на выполнение передаваемых полномочий субъектов Российской Федерации</t>
  </si>
  <si>
    <t>Иные межбюджетные трансферты</t>
  </si>
  <si>
    <t>ВСЕГО ДОХОДОВ</t>
  </si>
  <si>
    <t xml:space="preserve">к решению Думы </t>
  </si>
  <si>
    <t>Раздел, подраздел</t>
  </si>
  <si>
    <t>Целевая статья расходов</t>
  </si>
  <si>
    <t>Вид расходов</t>
  </si>
  <si>
    <t>Наименование расходов</t>
  </si>
  <si>
    <t>О100</t>
  </si>
  <si>
    <t>Общегосударственные вопросы</t>
  </si>
  <si>
    <t>О102</t>
  </si>
  <si>
    <t>Функционирование высшего должностного лица субъекта Российской Федерации и муниципального образования</t>
  </si>
  <si>
    <t>Обеспечение деятельности органов местного самоуправления Добрянского городского поселения</t>
  </si>
  <si>
    <t>Расходы на выплаты персоналу в целях обеспечения выполнения функций органами местного самоуправления поселения, казенными учреждениями</t>
  </si>
  <si>
    <t>Расходы на выплаты персоналу органов местного самоуправления</t>
  </si>
  <si>
    <t>О103</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</si>
  <si>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</si>
  <si>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заместитель председателя представительного органа поселения</t>
  </si>
  <si>
    <t>Закупка товаров, работ и услуг для муниципальных нужд</t>
  </si>
  <si>
    <t>Иные закупки товаров, работ и услуг для муниципальных нужд</t>
  </si>
  <si>
    <t>Иные бюджетные ассигнования</t>
  </si>
  <si>
    <t>Исполнение судебных актов</t>
  </si>
  <si>
    <t>Уплата налогов, сборов и иных платежей</t>
  </si>
  <si>
    <t>Депутаты представительного органа поселения</t>
  </si>
  <si>
    <t>Расходы, связанные с приемом и обслуживанием официальных делегаций и отдельных лиц, организацией, проведением и участием в мероприятиях</t>
  </si>
  <si>
    <t>О104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</si>
  <si>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</si>
  <si>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Добрянского городского поселения на исполнение государственных полномочий</t>
  </si>
  <si>
    <t>О106</t>
  </si>
  <si>
    <t>Обеспечение деятельности финансовых, налоговых и таможенных органов и органов финансового (финансово-бюджетного) надзора</t>
  </si>
  <si>
    <t>Председатель Контрольно-ревизионной комиссии поселения</t>
  </si>
  <si>
    <t>Мероприятия, осуществляемые органами местного самоуправления Добрянского городского поселения, в рамках непрограммных направлений расходов</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</si>
  <si>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заключеными соглашениями</t>
  </si>
  <si>
    <t>Иные межбюджетные трансферты передаваемые в бюджет муниципального района на осуществление части полномочий по исполнению бюджета поселения</t>
  </si>
  <si>
    <t>Межбюджетные трансферты</t>
  </si>
  <si>
    <t>О111</t>
  </si>
  <si>
    <t>Резервные фонды</t>
  </si>
  <si>
    <t>Мероприятия, осуществляемые органами местного самоуправления Добрянского городского поселения, в рамках непрограммных расходов</t>
  </si>
  <si>
    <t>Резервные средства</t>
  </si>
  <si>
    <t>О113</t>
  </si>
  <si>
    <t>Другие общегосударственные вопросы</t>
  </si>
  <si>
    <t>Муниципальная программа "Управление земельными ресурсами и имуществом Добрянского городского поселения"</t>
  </si>
  <si>
    <t>Формирование земельных участков на территории Добрянского городского поселения</t>
  </si>
  <si>
    <t>Осуществление оценки объектов муниципальной собственности, земельных участков, вовлекаемых в оборот, реализуемых через торги</t>
  </si>
  <si>
    <t>Расходы на содержание и обслуживание объектов, находящихся в муниципальной собственности</t>
  </si>
  <si>
    <t>Предоставление субсидий муниципальным бюджетным, автономным учреждениям и иным некоммерческим организациям</t>
  </si>
  <si>
    <t>Субсидии автономным учреждениям</t>
  </si>
  <si>
    <t>Расходы, связанные с присвоением звания "Почетный гражданин Добрянского городского поселения"</t>
  </si>
  <si>
    <t>Информирование населения через средства массовой информации рекламные и РR агентства, публикации нормативных актов</t>
  </si>
  <si>
    <t>Средства поселений на уплату членских взносов в Ассоциацию "Совет городских поселений Пермского края"</t>
  </si>
  <si>
    <t>Средства поселений на уплату членских взносов в Совет муниципальных образований Пермского края</t>
  </si>
  <si>
    <t>Средства на исполнение решений судов, вступивших в законную силу, оплата государственной пошлины за совершение нотариальных действий</t>
  </si>
  <si>
    <t>Муниципальная программа "Общественное участие в развитии Добрянского городского поселения на 2015-2020 годы"</t>
  </si>
  <si>
    <t>Подпрограмма "Поддержка общественных инициатив"</t>
  </si>
  <si>
    <t>Муниципальная программа "Система муниципального управления"</t>
  </si>
  <si>
    <t>Подпрограмма "Модернизация автоматизированных рабочих мест пользователей администрации Добрянского городского поселения"</t>
  </si>
  <si>
    <t>Обеспечение информационного электронного пространства</t>
  </si>
  <si>
    <t>Обновление материально-технической базы</t>
  </si>
  <si>
    <t>Обеспечение бесперебойного функционирования программных средств и программных средств защиты информации</t>
  </si>
  <si>
    <t>О300</t>
  </si>
  <si>
    <t>Национальная безопасность и правоохранительная деятельность</t>
  </si>
  <si>
    <t>О309</t>
  </si>
  <si>
    <t>Защита населения и территории от чрезвычайных ситуаций природного и техногенного характера, гражданская оборона</t>
  </si>
  <si>
    <t>Иные межбюджетные трансферты, передаваемые в бюджет муниципального района на обеспечение Единой дежурно-диспетчерской службы</t>
  </si>
  <si>
    <t>О310</t>
  </si>
  <si>
    <t>Обеспечение пожарной безопасности</t>
  </si>
  <si>
    <t>Муниципальная программа "Управление жизнеобеспечения Добрянского городского поселения "</t>
  </si>
  <si>
    <t>0314</t>
  </si>
  <si>
    <t>Другие вопросы в области национальной безопасности и правоохранительной деятельности</t>
  </si>
  <si>
    <t>Составление протоколов об административных правонарушениях</t>
  </si>
  <si>
    <t>О400</t>
  </si>
  <si>
    <t>Национальная экономика</t>
  </si>
  <si>
    <t>О409</t>
  </si>
  <si>
    <t>Дорожное хозяйство (дорожные фонды)</t>
  </si>
  <si>
    <t>Муниципальная программа "Управление инфраструктурой Добрянского городского поселения"</t>
  </si>
  <si>
    <t>Подпрограмма «Строительство, реконструкция, капитальный ремонт объектов транспортной инфраструктуры на территории г.Добрянки Пермского края на 2015-2021 годы»</t>
  </si>
  <si>
    <t>Содержание автомобильных дорог и инженерных сооружений на них в границах поселения</t>
  </si>
  <si>
    <t>Субсидии бюджетным учреждениям</t>
  </si>
  <si>
    <t>0412</t>
  </si>
  <si>
    <t>Другие вопросы в области национальной экономики</t>
  </si>
  <si>
    <t>Муниципальная программа "Общественное участие в развитии Добряснкого городского поселения на 2015-2020 годы"</t>
  </si>
  <si>
    <t>Подпрограмма "Развитие и поддержка малого и среднего предпринимательства"</t>
  </si>
  <si>
    <t>Поддержка субъектов малого и среднего предпринимательства в области подготовки, переподготовки и повышения квалификации кадров</t>
  </si>
  <si>
    <t>200</t>
  </si>
  <si>
    <t>240</t>
  </si>
  <si>
    <t>О500</t>
  </si>
  <si>
    <t>Жилищно-коммунальное хозяйство</t>
  </si>
  <si>
    <t>О501</t>
  </si>
  <si>
    <t>Жилищное хозяйство</t>
  </si>
  <si>
    <t>Средства федерального бюджета</t>
  </si>
  <si>
    <t xml:space="preserve">Обеспечение мероприятий по переселению граждан из аварийного жилищного фонда за счет средств бюджетов </t>
  </si>
  <si>
    <t>Капитальные вложения в объекты недвижимого имущества государственной (муниципальной) собственности</t>
  </si>
  <si>
    <t>Бюджетные инвестиции</t>
  </si>
  <si>
    <t>Средства бюджета Пермского края</t>
  </si>
  <si>
    <t>Средства бюджета поселения</t>
  </si>
  <si>
    <t>О502</t>
  </si>
  <si>
    <t>Коммунальное хозяйство</t>
  </si>
  <si>
    <t>Приобретение объектов социального и производственного комплексов, в том числе объектов общегражданского назначения, жилья, инфраструктуры</t>
  </si>
  <si>
    <t>О503</t>
  </si>
  <si>
    <t>Благоустройство</t>
  </si>
  <si>
    <t>Подпрограмма "Благоустройство территории Добрянского городского поселения"</t>
  </si>
  <si>
    <t>Оплата уличного освещения в границах населенных пунктов поселения</t>
  </si>
  <si>
    <t>Содержание сетей наружного освещения в границах поселения</t>
  </si>
  <si>
    <t>Содержание объектов благоустройства в зимний и летний период</t>
  </si>
  <si>
    <t>Организация и обеспечение сбора и вывоза ТБО</t>
  </si>
  <si>
    <t>Содержание городского пляжа</t>
  </si>
  <si>
    <t>Аккарицидная обработка территории Добрянского городского поселения</t>
  </si>
  <si>
    <t>Содержание мест захоронения на территории г.Добрянки, Пермского края</t>
  </si>
  <si>
    <t>О800</t>
  </si>
  <si>
    <t>Культура, кинематография, средства массовой информации</t>
  </si>
  <si>
    <t>О801</t>
  </si>
  <si>
    <t>Культура</t>
  </si>
  <si>
    <t>Муниципальная программа "Развитие культуры в Добрянском городском поселении"</t>
  </si>
  <si>
    <t>Подпрограмма "От музея традиционного к музею интерактивному"</t>
  </si>
  <si>
    <t>Подпрограмма "Развитие библиотечного обслуживания населения"</t>
  </si>
  <si>
    <t>Предоставление субсидий бюджетным, автономным учреждениям и иным некоммерческим организациям</t>
  </si>
  <si>
    <t>Подпрограмма "Развитие культурно-досугового обслуживания населения"</t>
  </si>
  <si>
    <t>Развитие "Дома ремесел"</t>
  </si>
  <si>
    <t>Муниципальная программа "Развитие физической культуры, массового спорта и молодежной политики в Добрянском городском поселении на 2015-2017 годы"</t>
  </si>
  <si>
    <t>Подпрограмма "Активная молодежь"</t>
  </si>
  <si>
    <t>Трудоустройство подростков в летний период</t>
  </si>
  <si>
    <t>Социальная политика</t>
  </si>
  <si>
    <t>Пенсионное  обеспечение</t>
  </si>
  <si>
    <t>Пенсии за выслугу лет муниципальным служащим органов местного самоуправления</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</si>
  <si>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</si>
  <si>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</si>
  <si>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</si>
  <si>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Ежемесячная денежная выплата почетным гражданам Добрянского городского поселения</t>
  </si>
  <si>
    <t>Иные межбюджетные трансферты, передаваемые в бюджет муниципального района из бюджетов поселений участвующих в программе "Жилье", обеспечение в рамках КЦП "Обеспечение жильем молодых семей в Пермском крае"</t>
  </si>
  <si>
    <t>1100</t>
  </si>
  <si>
    <t>Физическая культура и спорт</t>
  </si>
  <si>
    <t>1102</t>
  </si>
  <si>
    <t>Массовый спорт</t>
  </si>
  <si>
    <t>Подпрограмма "Развитие физической культуры и массового спорта на территории Добрянского городского поселения"</t>
  </si>
  <si>
    <t>ИТОГО</t>
  </si>
  <si>
    <t>Условно утвержденные расходы</t>
  </si>
  <si>
    <t>ВСЕГО</t>
  </si>
  <si>
    <t>Доходы</t>
  </si>
  <si>
    <t>Дефицит (-), профицит (+)</t>
  </si>
  <si>
    <t>Глава</t>
  </si>
  <si>
    <t>ОО1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</si>
  <si>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</si>
  <si>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Подпрограмма "Ремонт и содержание автомобильных дорог  и инженерных сооружений  на них в границах поселения"</t>
  </si>
  <si>
    <t>Подпрограмма «Муниципальное  жилищное хозяйство»</t>
  </si>
  <si>
    <t>Обеспечение мероприятий по переселению граждан из аварийного жилищного фонда за счет средств Фонда содействия реформирования жилищно-коммунального хозяйства</t>
  </si>
  <si>
    <t>Подпрограмма "Управление в сфере установленных функций органов местного самоуправления"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</si>
  <si>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</si>
  <si>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</si>
  <si>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</si>
  <si>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</si>
  <si>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поступления от денежных взысканий (штрафов) и иных сумм в возмещение ущерба, зачисляемые в бюджеты городских поселений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</si>
  <si>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</si>
  <si>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</si>
  <si>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1 11 05035 13 0000 120</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</si>
  <si>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</si>
  <si>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</si>
  <si>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</si>
  <si>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</si>
  <si>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</si>
  <si>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</si>
  <si>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1 16 90050 13 0000 140</t>
  </si>
  <si>
    <t>Дотации бюджетам городских поселений на выравнивание бюджетной обеспеченности</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</si>
  <si>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</si>
  <si>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</si>
  <si>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Прочие субсидии бюджетам городских поселений</t>
  </si>
  <si>
    <t>Субвенции бюджетам городских поселений на выполнение передаваемых полномочий субъектов Российской Федерации</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</si>
  <si>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</si>
  <si>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</si>
  <si>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1 06 06030 03 0000 110</t>
  </si>
  <si>
    <t>Земельный налог с организаций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</si>
  <si>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</si>
  <si>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</si>
  <si>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</si>
  <si>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</si>
  <si>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1 06 06043 13 0000 110</t>
  </si>
  <si>
    <t>Земельный налог с физических лиц, обладающих земельным участком, расположенным в границах городских поселений</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</si>
  <si>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</si>
  <si>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</si>
  <si>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</si>
  <si>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</si>
  <si>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</si>
  <si>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</si>
  <si>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</si>
  <si>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</si>
  <si>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</si>
  <si>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Обслуживание общегородских культурно-массовых мероприятий</t>
  </si>
  <si>
    <t>Мероприятия по подготовке документов для обеспечения полномочий органов местного самоуправления в сфере земельных отношений на территории Добрянского городского поселения</t>
  </si>
  <si>
    <t>О408</t>
  </si>
  <si>
    <t>Транспорт</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</si>
  <si>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</si>
  <si>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</si>
  <si>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2 18 00000 00 0000 180</t>
  </si>
  <si>
    <t>Доходы бюджетов бюджетной системы Российской Федерации от возврата организациями остатков субсидий прошлых лет</t>
  </si>
  <si>
    <t>2 18 05000 13 0000 180</t>
  </si>
  <si>
    <t>Доходы бюджетов городских поселений от возврата организациями остатков субсидий прошлых лет</t>
  </si>
  <si>
    <t>2 18 05010 13 0000 180</t>
  </si>
  <si>
    <t>Доходы бюджетов городских поселений от возврата бюджетными учреждениями остатков субсидий прошлых лет</t>
  </si>
  <si>
    <t>Муниципальная программа "Обеспечение территории Добрянского городского поселения градостроительной документацией на 2015-2017 годы"</t>
  </si>
  <si>
    <t>Корректировка Правил землепользования и застройки Добрянского городского поселения</t>
  </si>
  <si>
    <t>Прочие межбюджетные трансферты, передаваемые бюджетам</t>
  </si>
  <si>
    <t>Прочие межбюджетные трансферты, передаваемые бюджетам городских поселений</t>
  </si>
  <si>
    <t>к решению Думы</t>
  </si>
  <si>
    <t>1 05 02020 02 0000 110</t>
  </si>
  <si>
    <t>Единый налог на вмененный доход для отдельных видов деятельности (за налоговые периоды, истекшие до 1 января 2011 года)</t>
  </si>
  <si>
    <t>1 17 00000 00 0000 000</t>
  </si>
  <si>
    <t>ПРОЧИЕ НЕНАЛОГОВЫЕ ДОХОДЫ</t>
  </si>
  <si>
    <t>1 17 05000 00 0000 180</t>
  </si>
  <si>
    <t>Прочие неналоговые доходы</t>
  </si>
  <si>
    <t>1 17 05050 13 0000 180</t>
  </si>
  <si>
    <t>Прочие неналоговые доходы бюджетов городских поселений</t>
  </si>
  <si>
    <t>Приложение 5</t>
  </si>
  <si>
    <t xml:space="preserve">Обеспечение мероприятий по переселению граждан из аварийного жилищного фонда за счет средств краевого бюджета </t>
  </si>
  <si>
    <t>Целевая статья</t>
  </si>
  <si>
    <t>Сумма, тыс.руб.</t>
  </si>
  <si>
    <t>Запрос и получение сведений о правах, зарегистрированных  в период до 1998 года</t>
  </si>
  <si>
    <t>Непрограммные направления расходов бюджета Добрянского городского поселения</t>
  </si>
  <si>
    <t>Глава городского поселения</t>
  </si>
  <si>
    <t>01 0 00 00000</t>
  </si>
  <si>
    <t>01 1 00 00000</t>
  </si>
  <si>
    <t>01 1 00 20001</t>
  </si>
  <si>
    <t>01 2 00 00000</t>
  </si>
  <si>
    <t>01 2 00 20001</t>
  </si>
  <si>
    <t>01 3 00 00000</t>
  </si>
  <si>
    <t>01 3 00 20001</t>
  </si>
  <si>
    <t>01 3 00 20002</t>
  </si>
  <si>
    <t>01 3 00 20004</t>
  </si>
  <si>
    <t>01 3 00 20005</t>
  </si>
  <si>
    <t>02 0 00 00000</t>
  </si>
  <si>
    <t>02 1 00 00000</t>
  </si>
  <si>
    <t>02 2 00 00000</t>
  </si>
  <si>
    <t>02 2 00 20001</t>
  </si>
  <si>
    <t>02 2 00 20002</t>
  </si>
  <si>
    <t>03 0 00 00000</t>
  </si>
  <si>
    <t>03 3 00 00000</t>
  </si>
  <si>
    <t>03 3 00 41004</t>
  </si>
  <si>
    <t>04 0 00 00000</t>
  </si>
  <si>
    <t>04 0 00 20002</t>
  </si>
  <si>
    <t>04 0 01 20001</t>
  </si>
  <si>
    <t>04 0 01 20000</t>
  </si>
  <si>
    <t>Основное мероприятие "Проведение технической инветаризации объектов, находящихся на территории Добрянского городского поселения"</t>
  </si>
  <si>
    <t>04 0 00 20003</t>
  </si>
  <si>
    <t>04 0 00 20004</t>
  </si>
  <si>
    <t>04 0 00 20007</t>
  </si>
  <si>
    <t>04 0 00 20009</t>
  </si>
  <si>
    <t>04 0 00 42026</t>
  </si>
  <si>
    <t>05 0 00 00000</t>
  </si>
  <si>
    <t>05 1 00 00000</t>
  </si>
  <si>
    <t>05 1 00 20001</t>
  </si>
  <si>
    <t>05 1 00 20002</t>
  </si>
  <si>
    <t>05 1 00 20003</t>
  </si>
  <si>
    <t>Основное мероприятие "Содержание объектов благоустройства"</t>
  </si>
  <si>
    <t>06 0 00 00000</t>
  </si>
  <si>
    <t>06 1 00 00000</t>
  </si>
  <si>
    <t>06 1 01 20001</t>
  </si>
  <si>
    <t>06 1 01 20002</t>
  </si>
  <si>
    <t>06 1 01 20000</t>
  </si>
  <si>
    <t>06 1 01 20003</t>
  </si>
  <si>
    <t>06 1 01 20004</t>
  </si>
  <si>
    <t>Основное мероприятие "Организация ритуальных услуг"</t>
  </si>
  <si>
    <t>06 1 02 20000</t>
  </si>
  <si>
    <t>06 1 02 20001</t>
  </si>
  <si>
    <t>06 1 03 20000</t>
  </si>
  <si>
    <t>Основное мероприятие "Наружное освещение в границах поселения"</t>
  </si>
  <si>
    <t>06 1 03 20001</t>
  </si>
  <si>
    <t>06 1 03 20002</t>
  </si>
  <si>
    <t>06 1 04 20000</t>
  </si>
  <si>
    <t>Основное мероприятие "Содержание и ремонт газового оборудования"</t>
  </si>
  <si>
    <t>Мероприятия по техническому обслуживанию ТКУ-100, ТКУ-120, ТКУ-300 и сетей газоснабжения</t>
  </si>
  <si>
    <t>06 1 04 20001</t>
  </si>
  <si>
    <t>06 2 00 00000</t>
  </si>
  <si>
    <t>Основное мероприятие "Содержание и ремонт автомобильных дорог местного значения и инженерных сооружений на них в границах поселения</t>
  </si>
  <si>
    <t>06 2 01 20000</t>
  </si>
  <si>
    <t>06 2 01 20001</t>
  </si>
  <si>
    <t>06 2 01 20002</t>
  </si>
  <si>
    <t>Ремонт автомобильных дорог местного значения в границах поселения</t>
  </si>
  <si>
    <t>06 3 00 00000</t>
  </si>
  <si>
    <t xml:space="preserve">Основное мероприятие "Обеспечение первичных мер пожарной безопасности в границах населенных пунктов Добрянского городского поселения" </t>
  </si>
  <si>
    <t>06 3 01 20000</t>
  </si>
  <si>
    <t>06 3 01 20001</t>
  </si>
  <si>
    <t>Подпрограмма "Обеспечение безопасности жизнедеятельности населения на территории Добрянского городского поселения"</t>
  </si>
  <si>
    <t>Мероприятия, направленные на предотвращение ситуаций, связанных с обеспеченением пожарной безопасности</t>
  </si>
  <si>
    <t>06 3 02 20000</t>
  </si>
  <si>
    <t>Основное мероприятие "Защита населения и территории Добрянского городского поселения от чрезвычайных ситуаций"</t>
  </si>
  <si>
    <t>06 3 02 20002</t>
  </si>
  <si>
    <t>Расходы на обеспечение Единой дежурно-диспетчерской службы</t>
  </si>
  <si>
    <t>Резервный фонд администрации Добрянского городского поселения</t>
  </si>
  <si>
    <t>06 3 02 28302</t>
  </si>
  <si>
    <t>06 4 00 00000</t>
  </si>
  <si>
    <t>Подпрограмма "Переселение граждан из аварийного жилищного фонда"</t>
  </si>
  <si>
    <t>06 4 01 00000</t>
  </si>
  <si>
    <t>Основное мероприятие "Переселение из аварийного жилищного фонда"</t>
  </si>
  <si>
    <t>06 5 00 00000</t>
  </si>
  <si>
    <t>06 6 00 00000</t>
  </si>
  <si>
    <t>Основное мероприятие "Мероприятия в области муниципального жилищного хозяйства"</t>
  </si>
  <si>
    <t>06 5 01 20000</t>
  </si>
  <si>
    <t>06 5 01 20001</t>
  </si>
  <si>
    <t>Мероприятия по ремонту муниципального жилищного фонда</t>
  </si>
  <si>
    <t>06 5 01 20002</t>
  </si>
  <si>
    <t>Обеспечение обязательств по уплате взносов на капитальный ремонт общего имущества в многоквартирных домах, в которых расположены жилые помещения, числящиеся в составе имущества казны Добрянского городского поселения</t>
  </si>
  <si>
    <t>Организация перевозок пассажиров на маршрутах наземного городского пассажирского транспорта общего пользования</t>
  </si>
  <si>
    <t>Основное мероприятие "Мероприятия по управлению в сфере установленных функций органов местного самоуправления"</t>
  </si>
  <si>
    <t>06 6 01 20000</t>
  </si>
  <si>
    <t>06 6 01 20006</t>
  </si>
  <si>
    <t>06 6 01 20005</t>
  </si>
  <si>
    <t>06 6 01 20007</t>
  </si>
  <si>
    <t>06 6 01 20001</t>
  </si>
  <si>
    <t>06 6 01 20002</t>
  </si>
  <si>
    <t>06 6 01 20004</t>
  </si>
  <si>
    <t>06 6 01 20008</t>
  </si>
  <si>
    <t>07 0 00 00000</t>
  </si>
  <si>
    <t>07 0 00 20007</t>
  </si>
  <si>
    <t>Внесение изменений в Генеральный план Добрянского городского поселения Добрянского муниципального района Пермского края</t>
  </si>
  <si>
    <t>07 0 00 20011</t>
  </si>
  <si>
    <t>Основное мероприятие "Создание постоянно действующей системы поддержки деятельности общественных организаций, их программ и инициатив"</t>
  </si>
  <si>
    <t>Прведение конкурса социально-культурных проектов</t>
  </si>
  <si>
    <t>Поддержка деятельности общественных организаций</t>
  </si>
  <si>
    <t>08 0 00 00000</t>
  </si>
  <si>
    <t>08 2 00 00000</t>
  </si>
  <si>
    <t>08 2 01 20000</t>
  </si>
  <si>
    <t>08 2 01 20001</t>
  </si>
  <si>
    <t>08 2 01 20002</t>
  </si>
  <si>
    <t>08 1 00 00000</t>
  </si>
  <si>
    <t>08 1 00 20001</t>
  </si>
  <si>
    <t>08 2 01 20003</t>
  </si>
  <si>
    <t>Центральный аппарат представительного органа местного самоуправления</t>
  </si>
  <si>
    <t>Центральный аппарат исполнительного органа местного самоуправления</t>
  </si>
  <si>
    <t>Центральный аппарат контрольно-ревизионной комиссии  органа местного самоуправления</t>
  </si>
  <si>
    <t>91 0 00 00000</t>
  </si>
  <si>
    <t>91 0 00 00001</t>
  </si>
  <si>
    <t>91 0 00 00002</t>
  </si>
  <si>
    <t>91 0 00 00003</t>
  </si>
  <si>
    <t>91 0 00 00004</t>
  </si>
  <si>
    <t>91 0 00 00005</t>
  </si>
  <si>
    <t>91 0 00 00006</t>
  </si>
  <si>
    <t>91 0 0 00007</t>
  </si>
  <si>
    <t>92 0 00 00000</t>
  </si>
  <si>
    <t>93 0 00 00000</t>
  </si>
  <si>
    <t>93 0 00 00001</t>
  </si>
  <si>
    <t>93 0 00 00002</t>
  </si>
  <si>
    <t>93 0 00 00003</t>
  </si>
  <si>
    <t>93 0 00 00004</t>
  </si>
  <si>
    <t>93 0 00 00005</t>
  </si>
  <si>
    <t>93 0 00 00006</t>
  </si>
  <si>
    <t>93 0 00 00008</t>
  </si>
  <si>
    <t>93 0 00 91010</t>
  </si>
  <si>
    <t>93 0 00 91020</t>
  </si>
  <si>
    <t>93 0 00 83000</t>
  </si>
  <si>
    <t>93 0 00 83010</t>
  </si>
  <si>
    <t>04 0 00 20011</t>
  </si>
  <si>
    <t>Обследование объектов капитального строительства с целью снятия с государственного кадастрового учета</t>
  </si>
  <si>
    <t>03 3 00 41006</t>
  </si>
  <si>
    <t>Строительство магистральной улицы местного значения пешеходно-транспортной категории к земельным участкам, предоставленным многодетным семьям в близи микрорайона "Крутая гора" г. Добрянки, Пермского края</t>
  </si>
  <si>
    <t>04 0 00 20035</t>
  </si>
  <si>
    <t>Субсидии на проведение мероприятий по ликвидации МАУ "Многофункциональный центр", находящегося в ведении Добрянского городского поселения</t>
  </si>
  <si>
    <t>Субсидии на оказание услуг по эвакуации тел умерших (невостребованных) граждан на территории Добрянского городского поселения</t>
  </si>
  <si>
    <t>06 4 01 09502</t>
  </si>
  <si>
    <t>06 4 01 09602</t>
  </si>
  <si>
    <t>06 4 01 S9602</t>
  </si>
  <si>
    <t>93 0 00 83050</t>
  </si>
  <si>
    <t>Иные межбюджетные трансферты передаваемые в бюджет муниципального района на осуществление части полномочий по решению вопросов местного значения в сфере дорожной деятельности, в части проведения ремонтных работ на объектах, включенных в 2017 году в Региональную программу комплексного развития транспортной инфраструктуры «Безопасные и качественные дороги Пермской городской агломерации</t>
  </si>
  <si>
    <t>Проведение изыскательских работ для проектирования внутриквартальных дорог в микрорайоне "Крутая гора" г.Добрянка Пермского края на участках многодетных семей</t>
  </si>
  <si>
    <t>03 3 00 20002</t>
  </si>
  <si>
    <t>06 1 02 20004</t>
  </si>
  <si>
    <t>Иные выплаты населению</t>
  </si>
  <si>
    <t>Мероприятия по ремонту остановочного комплекса по адресу Пермский край г.Добрянка, Биатлонная база</t>
  </si>
  <si>
    <t>09 0 00 00000</t>
  </si>
  <si>
    <t>Муниципальная программа "Формирование современной городской среды на территории Добрянского городского поселения"</t>
  </si>
  <si>
    <t>Основное мероприятия "Благоустройство дворовых территорий многоквартирных домов"</t>
  </si>
  <si>
    <t>Основное мероприятие "Благоустройство территорий общего пользования (мест массового отдыха населения)</t>
  </si>
  <si>
    <t>Иные межбюджетные трансферты передаваемые в бюджет муниципального района на осуществление части полномочий по решению вопросов местного значения в сфере дорожной деятельности, в части содержания и проведения ремонтных работ моста через р.Вож</t>
  </si>
  <si>
    <t>04 0 02 20020</t>
  </si>
  <si>
    <t xml:space="preserve">Основное мероприятие "Содержание имущества, находящегося в муниципальной собственности Добрянского городского поселения </t>
  </si>
  <si>
    <t>04 0 02 20021</t>
  </si>
  <si>
    <t xml:space="preserve">Содержание водного  транспорта, находящегося в муниципальной собственности Добрянского городского поселения </t>
  </si>
  <si>
    <t xml:space="preserve">Реконструкция водного  транспорта, находящегося в муниципальной собственности Добрянского городского поселения </t>
  </si>
  <si>
    <t xml:space="preserve">Модернизация водного  транспорта, находящегося в муниципальной собственности Добрянского городского поселения </t>
  </si>
  <si>
    <t>04 0 02 20022</t>
  </si>
  <si>
    <t>04 0 02 20023</t>
  </si>
  <si>
    <t>04 0 02 20024</t>
  </si>
  <si>
    <t>06 2 01 20005</t>
  </si>
  <si>
    <t>Разработка проектной документации на реконструкцию жилого здания, расположенного по адресу: Пермский край, г.Добрянка, ул.Коммунистическая, д.27</t>
  </si>
  <si>
    <t>Разработка программы комплексного развития транспортной инфраструктуры Добрянского городского поселения</t>
  </si>
  <si>
    <t>03 3 00 20003</t>
  </si>
  <si>
    <t>93 0 00 83060</t>
  </si>
  <si>
    <t xml:space="preserve">9. </t>
  </si>
  <si>
    <t>Реконструкция многоквартирного дома по адресу по ул.Коммунистическая д.27 в г.Добрянке Пермского края</t>
  </si>
  <si>
    <t>Обеспечение своевременных расчетов Добрянским городским поселением по погашению и обслуживанию кредита, полученного в кредитной организации</t>
  </si>
  <si>
    <t>95 0 00 20001</t>
  </si>
  <si>
    <t>95 0 00 2К001</t>
  </si>
  <si>
    <t>09 0 02 R5550</t>
  </si>
  <si>
    <t xml:space="preserve">Поддержка муниципальных программ формирование современной городской среды (средства субсидии из федерального бюджета) </t>
  </si>
  <si>
    <t xml:space="preserve">Утверждено решением Думы ДГП № 453 от 17.03.2017 </t>
  </si>
  <si>
    <t xml:space="preserve">изменения апрель 2017 год </t>
  </si>
  <si>
    <t>Приложение 4</t>
  </si>
  <si>
    <t>Приложение 8</t>
  </si>
  <si>
    <t>от_________ № ____</t>
  </si>
  <si>
    <t>Распределение бюджетных ассигнований на 2018 - 2019 годы по целевым статьям (муниципальным программам и непрограммным направлениям деятельности) и видам расходов классификации расходов бюджета Добрянского городского поселения</t>
  </si>
  <si>
    <t xml:space="preserve">2018 год </t>
  </si>
  <si>
    <t xml:space="preserve">2019 год </t>
  </si>
  <si>
    <t xml:space="preserve">ДГП от 11.12.2009 </t>
  </si>
  <si>
    <t>Организация и проведение общегородских праздничных мероприятий</t>
  </si>
  <si>
    <t>01 0 00 20001</t>
  </si>
  <si>
    <t>Доведение заработной платы работников культуры до средней по региону</t>
  </si>
  <si>
    <t>02 2 2004</t>
  </si>
  <si>
    <t>Проведение спортивно-массовых мероприятий на кубок Главы Добрянского городского поселения</t>
  </si>
  <si>
    <t>Проведение технической инвентаризации объектов недвижимости, находящихся в собственности Добрянского городского поселения</t>
  </si>
  <si>
    <t>04 0 00 20006</t>
  </si>
  <si>
    <t>Мероприятия по проведению лесоустройства городских лесов,  расположенных на территории г.Добрянки, Пермского края</t>
  </si>
  <si>
    <t>06 1 03 20003</t>
  </si>
  <si>
    <t>Ремонт уличных сетей наружного освещения на территории Добрянского городского поселения</t>
  </si>
  <si>
    <t>06 2 01 25390</t>
  </si>
  <si>
    <t>Финансовое обеспечение дорожной деятельности за счет средств федерального бюджета</t>
  </si>
  <si>
    <t>03 3 0000</t>
  </si>
  <si>
    <t>03 3 4106</t>
  </si>
  <si>
    <t>Строительство магистральной улицы местного значения пешеходно-транспортной категории к земельным участкам, предоставленным многодетным семьям в близи микрорайона "Крутая гора" г.Добрянка, Пермского края</t>
  </si>
  <si>
    <t xml:space="preserve">Организация содержания и ремонта муниципального жилищного фонда </t>
  </si>
  <si>
    <t>93 0 00 62010</t>
  </si>
  <si>
    <t>Средства на реализацию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</si>
  <si>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 xml:space="preserve">Доля бюджета поселения на софинансирование расходов по реализации приоритетных региональных проектов </t>
  </si>
  <si>
    <t>Приложение 6</t>
  </si>
  <si>
    <t>Добрянского городского поселения</t>
  </si>
  <si>
    <t>Доходы бюджета Добрянского городского поселения на 2018-2019 годы</t>
  </si>
  <si>
    <t>2018 год</t>
  </si>
  <si>
    <t>2019 год</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</si>
  <si>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</si>
  <si>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</si>
  <si>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</si>
  <si>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</si>
  <si>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</si>
  <si>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</si>
  <si>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2 02 20088 00 0000 151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</si>
  <si>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</si>
  <si>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2 02 20088 13 0000 151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</si>
  <si>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</si>
  <si>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2 02 20088 13 0002 151</t>
  </si>
  <si>
    <t>2 02 02999 00 0000 151</t>
  </si>
  <si>
    <t>2 02 02999 13 0000 151</t>
  </si>
  <si>
    <t>2 02 04999 00 0000 151</t>
  </si>
  <si>
    <t>2 02 04999 13 0000 151</t>
  </si>
  <si>
    <t>Приложение 12</t>
  </si>
  <si>
    <t>Программа муниципальных внутренних заимствований Добрянского городского поселения на 2017 год</t>
  </si>
  <si>
    <t xml:space="preserve"> </t>
  </si>
  <si>
    <t>№ 
п/п</t>
  </si>
  <si>
    <t>Перечень внутренних заимствований</t>
  </si>
  <si>
    <t>Бюджетные кредиты, привлеченные в бюджет Добрянского городского поселения от других бюджетов бюджетной системы Российской Федерации</t>
  </si>
  <si>
    <t>задолженность на 01.01.2017</t>
  </si>
  <si>
    <t>привлечение средств в 2017 году</t>
  </si>
  <si>
    <t>погашение основной суммы задолженности в 2017 году</t>
  </si>
  <si>
    <t>задолженность на 01.01.2018</t>
  </si>
  <si>
    <t>в том числе:</t>
  </si>
  <si>
    <t>1.1.</t>
  </si>
  <si>
    <t>Бюджетные кредиты, предоставленные из бюджета Пермского края</t>
  </si>
  <si>
    <t>1.2.</t>
  </si>
  <si>
    <t>Бюджетные кедиты,предоставленные из бюджета Добрянкого муниципального района</t>
  </si>
  <si>
    <t>Кредиты кредитных организаций в валюте Российской Федерации</t>
  </si>
  <si>
    <t>Программа муниципальных внутренних заимствований Добрянского городского поселения на 2018-2019 годы</t>
  </si>
  <si>
    <t>задолженность на начало финансового года</t>
  </si>
  <si>
    <t>привлечение средств в финансовом году</t>
  </si>
  <si>
    <t>погашение основной суммы задолженности  в финансовом году</t>
  </si>
  <si>
    <t>задолженность на 01.01.2019</t>
  </si>
  <si>
    <t>задолженность на 01.01.2020</t>
  </si>
  <si>
    <t>Бюджетные кредиты, привлеченные из бюджета Добрянского муниципального района</t>
  </si>
  <si>
    <t>Перечень и коды главных администраторов доходов бюджета                                                                                                            Добрянского городского поселения на 2017 год</t>
  </si>
  <si>
    <t>Код главного администратора</t>
  </si>
  <si>
    <t>Код классификации доходов</t>
  </si>
  <si>
    <t>Наименование главного администратора доходов бюджета Добрянского городского поселения</t>
  </si>
  <si>
    <t>Муниципальное казенное учреждение "Администрация Добрянского городского поселения"                                                                                                                                          ИНН 5914020552  КПП 591401001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</si>
  <si>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</si>
  <si>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</si>
  <si>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</si>
  <si>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</si>
  <si>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1 11 05325 13 0000 120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</si>
  <si>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</si>
  <si>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</si>
  <si>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</si>
  <si>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1 11 09035 13 0000 120</t>
  </si>
  <si>
    <t>Доходы от эксплуатации и использования имущества автомобильных дорог, находящихся в собственности городских поселений</t>
  </si>
  <si>
    <t>1 13 01995 13 0000 130</t>
  </si>
  <si>
    <t>Прочие доходы от оказания платных услуг (работ) получателями средств бюджетов городских поселений</t>
  </si>
  <si>
    <t>1 13 02995 13 0000 130</t>
  </si>
  <si>
    <t>Прочие доходы от компенсации затрат бюджетов городских поселений</t>
  </si>
  <si>
    <t>1 14 01050 13 0000 410</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</si>
  <si>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</si>
  <si>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</si>
  <si>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</si>
  <si>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</si>
  <si>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</si>
  <si>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</si>
  <si>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</si>
  <si>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1 14 06325 13 0000 430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</si>
  <si>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</si>
  <si>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</si>
  <si>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</si>
  <si>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1 17 01050 13 0000 180</t>
  </si>
  <si>
    <t>Невыясненные поступления, зачисляемые в бюджеты городских поселений</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</si>
  <si>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</si>
  <si>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</si>
  <si>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2 02 20077 13 0000 151</t>
  </si>
  <si>
    <t>Субсидии бюджетам городских поселений на софинансирование капитальных вложений в объекты муниципальной собственности</t>
  </si>
  <si>
    <t>2 02 20298 13 0000 151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</si>
  <si>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</si>
  <si>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2 02 20300 13 0000 151</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</si>
  <si>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содйствия  реформированию жилищно-коммунального хозяйства</t>
  </si>
  <si>
    <t>2 02 20301 13 0000 151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</si>
  <si>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</si>
  <si>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2 02 20302 13 0000 151</t>
  </si>
  <si>
    <t>2 02 39999 13 0000 151</t>
  </si>
  <si>
    <t>Прочие субвенции бюджетам городских поселений</t>
  </si>
  <si>
    <t>2 02 40014 13 0000 151</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</si>
  <si>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</si>
  <si>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2 02 45144 13 0000 151</t>
  </si>
  <si>
    <t>Межбюджетные трансферты, передаваемые бюджетам городских поселений на комплектование книжных фондов библиотек муниципальных образований</t>
  </si>
  <si>
    <t>2 02 04056 13 0000 151</t>
  </si>
  <si>
    <t>Межбюджетные трансферты,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t>
  </si>
  <si>
    <t>2 07 05030 13 0000 180</t>
  </si>
  <si>
    <t>Прочие безвозмездные поступления в бюджеты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</si>
  <si>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</si>
  <si>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</si>
  <si>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2 18 60010 13 0000 151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</si>
  <si>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</si>
  <si>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2 18 05020 13 0000 180</t>
  </si>
  <si>
    <t>Доходы бюджетов городских поселений от возврата автономными учреждениями остатков субсидий прошлых лет</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</si>
  <si>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</si>
  <si>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</si>
  <si>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Ведомственная структура расходов бюджета Добрянского городского поселения на 2018 - 2019 годы</t>
  </si>
  <si>
    <t>Проведение технической инветаризации объектов недвижимости, находящихся в собственности Добрянского городского поселения</t>
  </si>
  <si>
    <t>Организация освещения улиц</t>
  </si>
  <si>
    <t xml:space="preserve">Мероприятия по отлову и содержанию безнадзорных животных, обитающих на территории поселения.
</t>
  </si>
  <si>
    <t>Источники финансирования дефицита бюджета Добрянского городского поселения на 2017 год</t>
  </si>
  <si>
    <t>Код администратора</t>
  </si>
  <si>
    <t>Код классификации источников финансирования дефицита</t>
  </si>
  <si>
    <t>Наименование источников внутреннего финансирования дефицита бюджета Добрянского городского поселения</t>
  </si>
  <si>
    <t>Сумма</t>
  </si>
  <si>
    <t>01 05 02 01 10 0000 510</t>
  </si>
  <si>
    <t>Увеличение прочих остатков денежных средств бюджета Добрянского городского поселения</t>
  </si>
  <si>
    <t>01 02 00 00 13 0000 710</t>
  </si>
  <si>
    <t>Получение кредитов от кредитных организаций бюджетом Добрянского городского поселения в валюте Российской Федерации</t>
  </si>
  <si>
    <t>Проектно-изыскательские работы "Строительство автомобильной дороги по уличной сети на территории, предоставленной многодетным семьям в микрорайоне "Крутая гора" г. Добрянки Пермского края, протяженностью 3,115 км., с покрытием из щебня"</t>
  </si>
  <si>
    <t xml:space="preserve">Поддержка муниципальных программ формирование современной городской среды </t>
  </si>
  <si>
    <t>09 0 01 R5550</t>
  </si>
  <si>
    <t>93 0 00 83070</t>
  </si>
  <si>
    <t>Иные межбюджетные трансферты передаваемые в бюджет муниципального района на осуществление части полномочий по решению вопросов местного значения в сфере дорожной деятельности, в части проведения ремонта автомобильных дорог по ул.Красногвардейская (участок от ул.Комсомольская до ул. Гоголя), ул.Лесная (участок от здания ул.Советская 102а до ул.Победы 101), ул.Советская (участок от ул.Советская 99 до ул.Советская 72), пер.Строителей (участок от ул.Советская до ул.Энергетиков)</t>
  </si>
  <si>
    <t>06 2 01 2Р002</t>
  </si>
  <si>
    <t>Ремонт автомобильных дорог по ул.Красногвардейская (участок от ул.Комсомольская до ул. Гоголя), ул.Лесная (участок от здания ул.Советская 102а до ул.Победы 101), ул.Советская (участок от ул.Советская 99 до ул.Советская 72), пер.Строителей (участок от ул.Советская до ул.Энергетиков) (доля бюджета поселения)</t>
  </si>
  <si>
    <t>1300</t>
  </si>
  <si>
    <t>Обслуживание государственного и муниципального долга</t>
  </si>
  <si>
    <t>Обслуживание государственного внутреннего и муниципального долга</t>
  </si>
  <si>
    <t>1301</t>
  </si>
  <si>
    <t>Обслуживание муниципального долга</t>
  </si>
  <si>
    <t>Обслуживание государственного (муниципального) долга</t>
  </si>
  <si>
    <t xml:space="preserve">Монтаж пожарной сигнализации и системы оповещания по адресу Пермский край, г.Добрянка, пер.Строителей, 6а, пер.Строителей 6а/2 </t>
  </si>
  <si>
    <t>Мероприятия по изготовлению металлических ставней, установке и техническому надзору за проведением работ по адресу Пермский край, г.Добрянка, ул.Советская, д.9</t>
  </si>
  <si>
    <t xml:space="preserve">          Межбюджетные трансферты,</t>
  </si>
  <si>
    <t xml:space="preserve"> передаваемые из бюджета Добрянского городского поселения Добрянскому муниципальному району на выполнение переданных полномочий поселения в 2017 году</t>
  </si>
  <si>
    <t>Наименование передаваемого полномочия</t>
  </si>
  <si>
    <t>Сумма расходов, тыс.руб.</t>
  </si>
  <si>
    <t>Иные межбюджетные трансферты, передаваемые в бюджет муниципального района на осуществление части полномочий по исполнению бюджета поселения</t>
  </si>
  <si>
    <t>Иные межбюджетные трансферты, передаваемые в бюджет муниципального района на обеспечение в рамках КЦП "Обеспечение жильем молодых семей в Пермском крае "</t>
  </si>
  <si>
    <t>Иные межбюджетные трансферты, передаваемые в бюджет муниципального района на обеспечение содержания Единой дежурно-диспетчерской службы</t>
  </si>
  <si>
    <t xml:space="preserve">5. </t>
  </si>
  <si>
    <t>2 02 25555 13 0000 151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</si>
  <si>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</si>
  <si>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2 02 25558 13 0000 151</t>
  </si>
  <si>
    <t>Субсидии бюджетам городских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жителей</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</si>
  <si>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</si>
  <si>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</si>
  <si>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Мероприятия по изготовлению металлических распашных решёток,  монтажу и техническому надзору за проведением работ  по адресу Пермский край, г.Добрянка, ул.Советская, д.9</t>
  </si>
  <si>
    <t>Мероприятия по отделке дверных откосов и техническому надзору за проведению работ по адресу Пермский край, г.Добрянка, ул.Советская, д.9</t>
  </si>
  <si>
    <t>06 8 00 00000</t>
  </si>
  <si>
    <t>06 8 01 20000</t>
  </si>
  <si>
    <t>Основное мероприятие "Реконструкция многоквартирного дома, расположенного по адресу: Пермский край, г.Добрянка, ул.Коммунистическая, д.27</t>
  </si>
  <si>
    <t>Подпрограмма "Ремонт и реконструкция многоквартирных жилых домов"</t>
  </si>
  <si>
    <t>Эксперитза проектной документации и проверка достоверности определения сметной стоимости по реконструкции жилого здания, расположенного по адресу: Пермский край, г.Добрянка, ул.Коммунистическая, д.27</t>
  </si>
  <si>
    <t>Реконструкция 2-х этажного многоквартирного жилого дома по адресу по ул.Коммунистическая д.27 в г.Добрянке Пермского края</t>
  </si>
  <si>
    <t>06 8 02 20000</t>
  </si>
  <si>
    <t>Основное мероприятие "Проведение ремонтных работ в многоквартирном доме, расположенном по адресу: Пермский край, г.Добрянка, ул.Трудовая, д.40</t>
  </si>
  <si>
    <t>Ремонтные работы в многоквартирнм доме по адресу по ул.Трудовая, д.40 в г.Добрянке Пермского края</t>
  </si>
  <si>
    <t>06 8 01 20001</t>
  </si>
  <si>
    <t>06 8 01 20002</t>
  </si>
  <si>
    <t>06 8 01 20003</t>
  </si>
  <si>
    <t>06 8 02 20001</t>
  </si>
  <si>
    <t>09 0 01 R0000</t>
  </si>
  <si>
    <t>09 0 01 R0011</t>
  </si>
  <si>
    <t>Ремонт внутридворовых автомобильных дорог с бордюрным камнем</t>
  </si>
  <si>
    <t>09 0 01 R0012</t>
  </si>
  <si>
    <t>Устройство асфальтобетонных дорожек и тротуаров с бордюрным камнем</t>
  </si>
  <si>
    <t>09 0 02 R0000</t>
  </si>
  <si>
    <t>09 0 02 R0001</t>
  </si>
  <si>
    <t>Благоустройство территорий общего пользования (мест массового отдыха населения)</t>
  </si>
  <si>
    <t xml:space="preserve">Капитальный ремонт, в т.ч. приобретение оборудования для капитального ремонта  водного  транспорта, находящегося в муниципальной собственности Добрянского городского поселения </t>
  </si>
  <si>
    <t>Иные межбюджетные трансферты передаваемые в бюджет муниципального района на осуществление части полномочий по решению вопросов местного значения в сфере дорожной деятельности, в части проведения ремонта автомобильных дорог по ул.Красногвардейская (участок от ул.Комсомольская до ул. Гоголя), ул.Лесная (участок от здания ул.Советская 102а до ул.Победы 101), ул.Советская (участок от ул.Советская 99 до ул.Советская 72), пер.Строителей (участок от ул.Советская до ул.Энергетиков, ул.Куйбышева 0,11 км)</t>
  </si>
  <si>
    <t>Утверждено решением Думы ДГП № 453 от 17.03.2017</t>
  </si>
  <si>
    <t>Приложение 1</t>
  </si>
  <si>
    <t>от 27.04.2017 № 462</t>
  </si>
  <si>
    <t>Приложение 2</t>
  </si>
  <si>
    <t>Приложение 3</t>
  </si>
  <si>
    <t>от 27.04.2017  № 462</t>
  </si>
  <si>
    <t>отклонение</t>
  </si>
  <si>
    <t>27.04.2017 № 462</t>
  </si>
  <si>
    <t>Приложение 10</t>
  </si>
  <si>
    <t xml:space="preserve">от 27.04.2017 № 462           </t>
  </si>
  <si>
    <t xml:space="preserve">от 27.04.2017  № 462                 </t>
  </si>
  <si>
    <t>06 1 01 20006</t>
  </si>
  <si>
    <t>Ремонт памятников, городских объектов</t>
  </si>
  <si>
    <t>06 8 01 20004</t>
  </si>
  <si>
    <t>Строительный контроль при проведении реконструкции 2-х этажного многоквартирного жилого дома по адресу по ул.Коммунистическая д.27 в г.Добрянке Пермского края</t>
  </si>
  <si>
    <t>09 0 01 R0013</t>
  </si>
  <si>
    <t>Подготовка дизайн проектов для благоустройства дворовых территорий по программе "Комфортная городская среда"</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</si>
</sst>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 #,##0.00\ [$р.-419]"/>
    <numFmt numFmtId="181" formatCode="* #,##0\ [$р.-419]"/>
    <numFmt numFmtId="182" formatCode="#,##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7">
    <font>
      <sz val="10"/>
      <color indexed="8"/>
      <name val="Arial Cyr"/>
      <family val="0"/>
    </font>
    <font>
      <sz val="10"/>
      <color indexed="8"/>
      <name val="Arial"/>
      <family val="2"/>
    </font>
    <font>
      <b/>
      <sz val="10"/>
      <color indexed="8"/>
      <name val="Arial Cyr"/>
      <family val="0"/>
    </font>
    <font>
      <sz val="11"/>
      <color indexed="8"/>
      <name val="Times New Roman"/>
      <family val="1"/>
    </font>
    <font>
      <b/>
      <sz val="11"/>
      <color indexed="8"/>
      <name val="Times New Roman"/>
      <family val="1"/>
    </font>
    <font>
      <sz val="10"/>
      <color indexed="8"/>
      <name val="Times New Roman"/>
      <family val="1"/>
    </font>
    <font>
      <sz val="11"/>
      <color indexed="8"/>
      <name val="Arial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15"/>
      <name val="Calibri"/>
      <family val="2"/>
    </font>
    <font>
      <b/>
      <sz val="13"/>
      <color indexed="15"/>
      <name val="Calibri"/>
      <family val="2"/>
    </font>
    <font>
      <b/>
      <sz val="11"/>
      <color indexed="15"/>
      <name val="Calibri"/>
      <family val="2"/>
    </font>
    <font>
      <b/>
      <sz val="11"/>
      <color indexed="8"/>
      <name val="Calibri"/>
      <family val="2"/>
    </font>
    <font>
      <b/>
      <sz val="11"/>
      <color indexed="9"/>
      <name val="Calibri"/>
      <family val="2"/>
    </font>
    <font>
      <b/>
      <sz val="18"/>
      <color indexed="15"/>
      <name val="Cambria"/>
      <family val="1"/>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b/>
      <sz val="10"/>
      <name val="Arial Cyr"/>
      <family val="0"/>
    </font>
    <font>
      <sz val="10"/>
      <name val="Arial"/>
      <family val="2"/>
    </font>
    <font>
      <b/>
      <sz val="10"/>
      <name val="Arial"/>
      <family val="2"/>
    </font>
    <font>
      <sz val="11"/>
      <name val="Arial Cyr"/>
      <family val="0"/>
    </font>
    <font>
      <sz val="8"/>
      <name val="Arial Cyr"/>
      <family val="0"/>
    </font>
    <font>
      <sz val="8"/>
      <color indexed="8"/>
      <name val="Times New Roman"/>
      <family val="1"/>
    </font>
    <font>
      <sz val="11"/>
      <name val="Arial"/>
      <family val="2"/>
    </font>
    <font>
      <sz val="11"/>
      <color indexed="10"/>
      <name val="Times New Roman"/>
      <family val="1"/>
    </font>
    <font>
      <u val="single"/>
      <sz val="10"/>
      <color theme="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lignment/>
      <protection/>
    </xf>
    <xf numFmtId="0" fontId="8" fillId="3" borderId="0">
      <alignment/>
      <protection/>
    </xf>
    <xf numFmtId="0" fontId="8" fillId="4" borderId="0">
      <alignment/>
      <protection/>
    </xf>
    <xf numFmtId="0" fontId="8" fillId="5" borderId="0">
      <alignment/>
      <protection/>
    </xf>
    <xf numFmtId="0" fontId="8" fillId="6" borderId="0">
      <alignment/>
      <protection/>
    </xf>
    <xf numFmtId="0" fontId="8" fillId="7" borderId="0">
      <alignment/>
      <protection/>
    </xf>
    <xf numFmtId="0" fontId="8" fillId="8" borderId="0">
      <alignment/>
      <protection/>
    </xf>
    <xf numFmtId="0" fontId="8" fillId="9" borderId="0">
      <alignment/>
      <protection/>
    </xf>
    <xf numFmtId="0" fontId="8" fillId="10" borderId="0">
      <alignment/>
      <protection/>
    </xf>
    <xf numFmtId="0" fontId="8" fillId="5" borderId="0">
      <alignment/>
      <protection/>
    </xf>
    <xf numFmtId="0" fontId="8" fillId="8" borderId="0">
      <alignment/>
      <protection/>
    </xf>
    <xf numFmtId="0" fontId="8" fillId="11" borderId="0">
      <alignment/>
      <protection/>
    </xf>
    <xf numFmtId="0" fontId="9" fillId="12" borderId="0">
      <alignment/>
      <protection/>
    </xf>
    <xf numFmtId="0" fontId="9" fillId="9" borderId="0">
      <alignment/>
      <protection/>
    </xf>
    <xf numFmtId="0" fontId="9" fillId="10" borderId="0">
      <alignment/>
      <protection/>
    </xf>
    <xf numFmtId="0" fontId="9" fillId="13" borderId="0">
      <alignment/>
      <protection/>
    </xf>
    <xf numFmtId="0" fontId="9" fillId="14" borderId="0">
      <alignment/>
      <protection/>
    </xf>
    <xf numFmtId="0" fontId="9" fillId="15" borderId="0">
      <alignment/>
      <protection/>
    </xf>
    <xf numFmtId="0" fontId="9" fillId="16" borderId="0">
      <alignment/>
      <protection/>
    </xf>
    <xf numFmtId="0" fontId="9" fillId="17" borderId="0">
      <alignment/>
      <protection/>
    </xf>
    <xf numFmtId="0" fontId="9" fillId="18" borderId="0">
      <alignment/>
      <protection/>
    </xf>
    <xf numFmtId="0" fontId="9" fillId="13" borderId="0">
      <alignment/>
      <protection/>
    </xf>
    <xf numFmtId="0" fontId="9" fillId="14" borderId="0">
      <alignment/>
      <protection/>
    </xf>
    <xf numFmtId="0" fontId="9" fillId="19" borderId="0">
      <alignment/>
      <protection/>
    </xf>
    <xf numFmtId="0" fontId="10" fillId="7" borderId="1">
      <alignment/>
      <protection/>
    </xf>
    <xf numFmtId="0" fontId="11" fillId="20" borderId="2">
      <alignment/>
      <protection/>
    </xf>
    <xf numFmtId="0" fontId="12" fillId="20" borderId="1">
      <alignment/>
      <protection/>
    </xf>
    <xf numFmtId="0" fontId="13" fillId="0" borderId="0">
      <alignment vertical="top"/>
      <protection locked="0"/>
    </xf>
    <xf numFmtId="180" fontId="0" fillId="0" borderId="0">
      <alignment/>
      <protection/>
    </xf>
    <xf numFmtId="181" fontId="0" fillId="0" borderId="0">
      <alignment/>
      <protection/>
    </xf>
    <xf numFmtId="0" fontId="14" fillId="0" borderId="3">
      <alignment/>
      <protection/>
    </xf>
    <xf numFmtId="0" fontId="15" fillId="0" borderId="4">
      <alignment/>
      <protection/>
    </xf>
    <xf numFmtId="0" fontId="16" fillId="0" borderId="5">
      <alignment/>
      <protection/>
    </xf>
    <xf numFmtId="0" fontId="16" fillId="0" borderId="0">
      <alignment/>
      <protection/>
    </xf>
    <xf numFmtId="0" fontId="17" fillId="0" borderId="6">
      <alignment/>
      <protection/>
    </xf>
    <xf numFmtId="0" fontId="18" fillId="21" borderId="7">
      <alignment/>
      <protection/>
    </xf>
    <xf numFmtId="0" fontId="19" fillId="0" borderId="0">
      <alignment/>
      <protection/>
    </xf>
    <xf numFmtId="0" fontId="20" fillId="22"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29" fillId="0" borderId="0">
      <alignment/>
      <protection/>
    </xf>
    <xf numFmtId="0" fontId="1" fillId="0" borderId="0">
      <alignment/>
      <protection/>
    </xf>
    <xf numFmtId="0" fontId="1" fillId="0" borderId="0">
      <alignment/>
      <protection/>
    </xf>
    <xf numFmtId="0" fontId="21" fillId="0" borderId="0">
      <alignment vertical="top"/>
      <protection locked="0"/>
    </xf>
    <xf numFmtId="0" fontId="36" fillId="0" borderId="0" applyNumberFormat="0" applyFill="0" applyBorder="0" applyAlignment="0" applyProtection="0"/>
    <xf numFmtId="0" fontId="22" fillId="3" borderId="0">
      <alignment/>
      <protection/>
    </xf>
    <xf numFmtId="0" fontId="23" fillId="0" borderId="0">
      <alignment/>
      <protection/>
    </xf>
    <xf numFmtId="0" fontId="0" fillId="23" borderId="8">
      <alignment/>
      <protection/>
    </xf>
    <xf numFmtId="9" fontId="0" fillId="0" borderId="0">
      <alignment/>
      <protection/>
    </xf>
    <xf numFmtId="0" fontId="24" fillId="0" borderId="9">
      <alignment/>
      <protection/>
    </xf>
    <xf numFmtId="0" fontId="25" fillId="0" borderId="0">
      <alignment/>
      <protection/>
    </xf>
    <xf numFmtId="4" fontId="0" fillId="0" borderId="0">
      <alignment/>
      <protection/>
    </xf>
    <xf numFmtId="3" fontId="0" fillId="0" borderId="0">
      <alignment/>
      <protection/>
    </xf>
    <xf numFmtId="0" fontId="26" fillId="4" borderId="0">
      <alignment/>
      <protection/>
    </xf>
  </cellStyleXfs>
  <cellXfs count="261">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quotePrefix="1">
      <alignment horizontal="center"/>
    </xf>
    <xf numFmtId="0" fontId="0" fillId="0" borderId="0" xfId="0" applyFont="1" applyAlignment="1">
      <alignment horizontal="right"/>
    </xf>
    <xf numFmtId="0" fontId="0" fillId="0" borderId="10" xfId="0" applyFont="1" applyBorder="1" applyAlignment="1">
      <alignment wrapText="1"/>
    </xf>
    <xf numFmtId="0" fontId="2" fillId="0" borderId="0" xfId="0" applyFont="1" applyAlignment="1">
      <alignment/>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11" xfId="0" applyFont="1" applyBorder="1" applyAlignment="1">
      <alignment horizontal="center" vertical="top" wrapText="1"/>
    </xf>
    <xf numFmtId="0" fontId="4" fillId="0" borderId="10" xfId="0" applyFont="1" applyBorder="1" applyAlignment="1">
      <alignment vertical="top" wrapText="1"/>
    </xf>
    <xf numFmtId="182" fontId="2" fillId="0" borderId="10" xfId="0" applyNumberFormat="1" applyFont="1" applyBorder="1" applyAlignment="1">
      <alignment horizontal="right" wrapText="1"/>
    </xf>
    <xf numFmtId="0" fontId="4" fillId="0" borderId="10" xfId="0" applyFont="1" applyBorder="1" applyAlignment="1">
      <alignment horizontal="justify" vertical="top" wrapText="1"/>
    </xf>
    <xf numFmtId="0" fontId="3" fillId="0" borderId="10" xfId="0" applyFont="1" applyBorder="1" applyAlignment="1" quotePrefix="1">
      <alignment horizontal="left" vertical="top" wrapText="1"/>
    </xf>
    <xf numFmtId="0" fontId="5" fillId="0" borderId="10" xfId="0" applyFont="1" applyBorder="1" applyAlignment="1">
      <alignment horizontal="justify" vertical="top" wrapText="1"/>
    </xf>
    <xf numFmtId="182" fontId="0" fillId="0" borderId="10" xfId="0" applyNumberFormat="1" applyFont="1" applyBorder="1" applyAlignment="1">
      <alignment horizontal="right" wrapText="1"/>
    </xf>
    <xf numFmtId="0" fontId="5" fillId="0" borderId="10" xfId="0" applyFont="1" applyBorder="1" applyAlignment="1">
      <alignment horizontal="justify" wrapText="1"/>
    </xf>
    <xf numFmtId="182" fontId="0" fillId="0" borderId="10" xfId="0" applyNumberFormat="1" applyFont="1" applyBorder="1" applyAlignment="1">
      <alignment/>
    </xf>
    <xf numFmtId="0" fontId="6" fillId="0" borderId="0" xfId="0" applyFont="1" applyAlignment="1">
      <alignment horizontal="center" vertical="center" wrapText="1"/>
    </xf>
    <xf numFmtId="182" fontId="2" fillId="0" borderId="10" xfId="0" applyNumberFormat="1" applyFont="1" applyBorder="1" applyAlignment="1">
      <alignment/>
    </xf>
    <xf numFmtId="0" fontId="3" fillId="0" borderId="10" xfId="0" applyFont="1" applyBorder="1" applyAlignment="1" quotePrefix="1">
      <alignment horizontal="center" vertical="top"/>
    </xf>
    <xf numFmtId="0" fontId="7" fillId="0" borderId="10" xfId="0" applyFont="1" applyBorder="1" applyAlignment="1" quotePrefix="1">
      <alignment horizontal="center" vertical="top"/>
    </xf>
    <xf numFmtId="0" fontId="7" fillId="0" borderId="10" xfId="0" applyFont="1" applyBorder="1" applyAlignment="1" quotePrefix="1">
      <alignment horizontal="left" vertical="top" wrapText="1"/>
    </xf>
    <xf numFmtId="0" fontId="5" fillId="0" borderId="10" xfId="0" applyFont="1" applyBorder="1" applyAlignment="1" quotePrefix="1">
      <alignment horizontal="center" vertical="top"/>
    </xf>
    <xf numFmtId="0" fontId="5" fillId="0" borderId="10" xfId="0" applyFont="1" applyBorder="1" applyAlignment="1" quotePrefix="1">
      <alignment horizontal="left" vertical="top" wrapText="1"/>
    </xf>
    <xf numFmtId="0" fontId="5" fillId="0" borderId="12" xfId="0" applyFont="1" applyBorder="1" applyAlignment="1" quotePrefix="1">
      <alignment horizontal="center" vertical="center" wrapText="1"/>
    </xf>
    <xf numFmtId="0" fontId="3" fillId="0" borderId="10" xfId="0" applyFont="1" applyBorder="1" applyAlignment="1" quotePrefix="1">
      <alignment horizontal="left" vertical="center" wrapText="1"/>
    </xf>
    <xf numFmtId="0" fontId="5" fillId="0" borderId="10" xfId="0" applyFont="1" applyBorder="1" applyAlignment="1">
      <alignment horizontal="justify" vertical="center" wrapText="1"/>
    </xf>
    <xf numFmtId="0" fontId="0" fillId="0" borderId="0" xfId="0" applyAlignment="1">
      <alignment/>
    </xf>
    <xf numFmtId="0" fontId="0" fillId="0" borderId="10" xfId="0" applyBorder="1" applyAlignment="1" quotePrefix="1">
      <alignment horizontal="center"/>
    </xf>
    <xf numFmtId="0" fontId="0" fillId="0" borderId="0" xfId="0" applyFont="1" applyAlignment="1">
      <alignment/>
    </xf>
    <xf numFmtId="0" fontId="0" fillId="0" borderId="10" xfId="0" applyBorder="1" applyAlignment="1">
      <alignment horizontal="center" vertical="center" wrapText="1"/>
    </xf>
    <xf numFmtId="0" fontId="0" fillId="0" borderId="0" xfId="0" applyAlignment="1">
      <alignment horizontal="right"/>
    </xf>
    <xf numFmtId="182" fontId="27" fillId="0" borderId="10" xfId="0" applyNumberFormat="1" applyFont="1" applyFill="1" applyBorder="1" applyAlignment="1">
      <alignment/>
    </xf>
    <xf numFmtId="182" fontId="27" fillId="0" borderId="10" xfId="0" applyNumberFormat="1" applyFont="1" applyFill="1" applyBorder="1" applyAlignment="1">
      <alignment wrapText="1"/>
    </xf>
    <xf numFmtId="182" fontId="27" fillId="0" borderId="11" xfId="0" applyNumberFormat="1" applyFont="1" applyFill="1" applyBorder="1" applyAlignment="1">
      <alignment/>
    </xf>
    <xf numFmtId="182" fontId="27" fillId="0" borderId="13" xfId="0" applyNumberFormat="1" applyFont="1" applyFill="1" applyBorder="1" applyAlignment="1">
      <alignment/>
    </xf>
    <xf numFmtId="182" fontId="27" fillId="0" borderId="14" xfId="0" applyNumberFormat="1" applyFont="1" applyFill="1" applyBorder="1" applyAlignment="1">
      <alignment/>
    </xf>
    <xf numFmtId="182" fontId="28" fillId="0" borderId="10" xfId="0" applyNumberFormat="1" applyFont="1" applyFill="1" applyBorder="1" applyAlignment="1">
      <alignment wrapText="1"/>
    </xf>
    <xf numFmtId="182" fontId="27" fillId="0" borderId="14" xfId="0" applyNumberFormat="1" applyFont="1" applyFill="1" applyBorder="1" applyAlignment="1">
      <alignment wrapText="1"/>
    </xf>
    <xf numFmtId="182" fontId="28" fillId="0" borderId="10" xfId="0" applyNumberFormat="1" applyFont="1" applyFill="1" applyBorder="1" applyAlignment="1">
      <alignment/>
    </xf>
    <xf numFmtId="182" fontId="27" fillId="0" borderId="15" xfId="0" applyNumberFormat="1" applyFont="1" applyFill="1" applyBorder="1" applyAlignment="1">
      <alignment/>
    </xf>
    <xf numFmtId="182" fontId="29" fillId="0" borderId="10" xfId="0" applyNumberFormat="1" applyFont="1" applyFill="1" applyBorder="1" applyAlignment="1">
      <alignment/>
    </xf>
    <xf numFmtId="182" fontId="0" fillId="0" borderId="10" xfId="0" applyNumberFormat="1" applyFont="1" applyFill="1" applyBorder="1" applyAlignment="1">
      <alignment/>
    </xf>
    <xf numFmtId="0" fontId="27" fillId="0" borderId="0" xfId="0" applyFont="1" applyFill="1" applyAlignment="1">
      <alignment/>
    </xf>
    <xf numFmtId="0" fontId="27" fillId="0" borderId="0" xfId="0" applyFont="1" applyFill="1" applyAlignment="1">
      <alignment horizontal="center"/>
    </xf>
    <xf numFmtId="0" fontId="27" fillId="0" borderId="12" xfId="0" applyFont="1" applyFill="1" applyBorder="1" applyAlignment="1">
      <alignment horizontal="center"/>
    </xf>
    <xf numFmtId="0" fontId="27" fillId="0" borderId="14" xfId="0" applyFont="1" applyFill="1" applyBorder="1" applyAlignment="1">
      <alignment horizontal="center"/>
    </xf>
    <xf numFmtId="0" fontId="28" fillId="0" borderId="10" xfId="0" applyFont="1" applyFill="1" applyBorder="1" applyAlignment="1">
      <alignment horizontal="center"/>
    </xf>
    <xf numFmtId="0" fontId="28" fillId="0" borderId="10" xfId="0" applyFont="1" applyFill="1" applyBorder="1" applyAlignment="1">
      <alignment/>
    </xf>
    <xf numFmtId="0" fontId="28" fillId="0" borderId="10" xfId="0" applyFont="1" applyFill="1" applyBorder="1" applyAlignment="1">
      <alignment horizontal="left" vertical="center" wrapText="1"/>
    </xf>
    <xf numFmtId="0" fontId="27" fillId="0" borderId="10" xfId="0" applyFont="1" applyFill="1" applyBorder="1" applyAlignment="1">
      <alignment/>
    </xf>
    <xf numFmtId="0" fontId="27" fillId="0" borderId="10" xfId="0" applyFont="1" applyFill="1" applyBorder="1" applyAlignment="1" quotePrefix="1">
      <alignment horizont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0" xfId="0" applyFont="1" applyFill="1" applyBorder="1" applyAlignment="1">
      <alignment horizontal="center"/>
    </xf>
    <xf numFmtId="0" fontId="27" fillId="0" borderId="11" xfId="0" applyFont="1" applyFill="1" applyBorder="1" applyAlignment="1">
      <alignment horizontal="center"/>
    </xf>
    <xf numFmtId="0" fontId="27" fillId="0" borderId="11" xfId="0" applyFont="1" applyFill="1" applyBorder="1" applyAlignment="1">
      <alignment horizontal="left" vertical="center" wrapText="1"/>
    </xf>
    <xf numFmtId="0" fontId="27" fillId="0" borderId="10" xfId="0" applyFont="1" applyFill="1" applyBorder="1" applyAlignment="1">
      <alignment horizontal="center" vertical="center"/>
    </xf>
    <xf numFmtId="0" fontId="28" fillId="0" borderId="11" xfId="0" applyFont="1" applyFill="1" applyBorder="1" applyAlignment="1">
      <alignment horizontal="center"/>
    </xf>
    <xf numFmtId="0" fontId="27" fillId="0" borderId="11" xfId="0" applyFont="1" applyFill="1" applyBorder="1" applyAlignment="1">
      <alignment horizontal="left" vertical="center"/>
    </xf>
    <xf numFmtId="0" fontId="27" fillId="0" borderId="14" xfId="0" applyFont="1" applyFill="1" applyBorder="1" applyAlignment="1">
      <alignment horizontal="left" vertical="center" wrapText="1"/>
    </xf>
    <xf numFmtId="0" fontId="29" fillId="0" borderId="10" xfId="0" applyFont="1" applyFill="1" applyBorder="1" applyAlignment="1">
      <alignment horizontal="center"/>
    </xf>
    <xf numFmtId="0" fontId="29" fillId="0" borderId="10" xfId="0" applyFont="1" applyFill="1" applyBorder="1" applyAlignment="1">
      <alignment horizontal="left" vertical="center" wrapText="1"/>
    </xf>
    <xf numFmtId="0" fontId="27" fillId="0" borderId="11" xfId="0" applyFont="1" applyFill="1" applyBorder="1" applyAlignment="1" quotePrefix="1">
      <alignment horizontal="center"/>
    </xf>
    <xf numFmtId="0" fontId="27" fillId="0" borderId="14" xfId="0" applyFont="1" applyFill="1" applyBorder="1" applyAlignment="1" quotePrefix="1">
      <alignment horizontal="center"/>
    </xf>
    <xf numFmtId="0" fontId="29" fillId="0" borderId="14" xfId="0" applyFont="1" applyFill="1" applyBorder="1" applyAlignment="1">
      <alignment horizontal="center"/>
    </xf>
    <xf numFmtId="0" fontId="27" fillId="0" borderId="10" xfId="0" applyFont="1" applyFill="1" applyBorder="1" applyAlignment="1" quotePrefix="1">
      <alignment horizontal="center" vertical="center"/>
    </xf>
    <xf numFmtId="0" fontId="28" fillId="0" borderId="10" xfId="0" applyFont="1" applyFill="1" applyBorder="1" applyAlignment="1" quotePrefix="1">
      <alignment horizontal="center"/>
    </xf>
    <xf numFmtId="0" fontId="29" fillId="0" borderId="11" xfId="0" applyFont="1" applyFill="1" applyBorder="1" applyAlignment="1">
      <alignment horizontal="center"/>
    </xf>
    <xf numFmtId="0" fontId="29" fillId="0" borderId="10" xfId="0" applyFont="1" applyFill="1" applyBorder="1" applyAlignment="1">
      <alignment horizontal="center" vertical="center"/>
    </xf>
    <xf numFmtId="0" fontId="29"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7" fillId="0" borderId="14" xfId="0" applyFont="1" applyFill="1" applyBorder="1" applyAlignment="1">
      <alignment horizontal="center" vertical="center"/>
    </xf>
    <xf numFmtId="0" fontId="30" fillId="0" borderId="10" xfId="0" applyFont="1" applyFill="1" applyBorder="1" applyAlignment="1">
      <alignment horizontal="left" vertical="center" wrapText="1"/>
    </xf>
    <xf numFmtId="0" fontId="29" fillId="0" borderId="10" xfId="0" applyFont="1" applyFill="1" applyBorder="1" applyAlignment="1" quotePrefix="1">
      <alignment horizontal="center"/>
    </xf>
    <xf numFmtId="0" fontId="29" fillId="0" borderId="10" xfId="57" applyFont="1" applyFill="1" applyBorder="1" applyAlignment="1">
      <alignment horizontal="left" vertical="center" wrapText="1"/>
      <protection/>
    </xf>
    <xf numFmtId="0" fontId="29" fillId="0" borderId="11" xfId="0" applyFont="1" applyFill="1" applyBorder="1" applyAlignment="1">
      <alignment horizontal="left" vertical="center"/>
    </xf>
    <xf numFmtId="0" fontId="29" fillId="0" borderId="10" xfId="57" applyFont="1" applyFill="1" applyBorder="1" applyAlignment="1">
      <alignment vertical="center" wrapText="1"/>
      <protection/>
    </xf>
    <xf numFmtId="0" fontId="29" fillId="0" borderId="15" xfId="0" applyFont="1" applyFill="1" applyBorder="1" applyAlignment="1">
      <alignment horizontal="center"/>
    </xf>
    <xf numFmtId="0" fontId="29" fillId="0" borderId="15" xfId="0" applyFont="1" applyFill="1" applyBorder="1" applyAlignment="1">
      <alignment horizontal="left" vertical="center" wrapText="1"/>
    </xf>
    <xf numFmtId="0" fontId="27" fillId="0" borderId="10" xfId="0" applyFont="1" applyFill="1" applyBorder="1" applyAlignment="1">
      <alignment horizontal="left" wrapText="1"/>
    </xf>
    <xf numFmtId="0" fontId="27" fillId="0" borderId="15" xfId="0" applyFont="1" applyFill="1" applyBorder="1" applyAlignment="1">
      <alignment horizontal="center" vertical="center"/>
    </xf>
    <xf numFmtId="0" fontId="27" fillId="0" borderId="10" xfId="0" applyNumberFormat="1"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0" xfId="0" applyFont="1" applyFill="1" applyBorder="1" applyAlignment="1" quotePrefix="1">
      <alignment horizontal="center" vertical="center"/>
    </xf>
    <xf numFmtId="4" fontId="27" fillId="0" borderId="0" xfId="0" applyNumberFormat="1" applyFont="1" applyFill="1" applyAlignment="1">
      <alignment/>
    </xf>
    <xf numFmtId="0" fontId="28" fillId="0" borderId="0" xfId="0" applyFont="1" applyFill="1" applyAlignment="1">
      <alignment/>
    </xf>
    <xf numFmtId="182" fontId="28" fillId="0" borderId="0" xfId="0" applyNumberFormat="1" applyFont="1" applyFill="1" applyAlignment="1">
      <alignment/>
    </xf>
    <xf numFmtId="182" fontId="27" fillId="0" borderId="0" xfId="0" applyNumberFormat="1" applyFont="1" applyFill="1" applyAlignment="1">
      <alignment/>
    </xf>
    <xf numFmtId="4" fontId="28" fillId="0" borderId="0" xfId="0" applyNumberFormat="1" applyFont="1" applyFill="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xf>
    <xf numFmtId="0" fontId="5" fillId="0" borderId="12" xfId="0" applyFont="1" applyBorder="1" applyAlignment="1">
      <alignment horizontal="center" vertical="top" wrapText="1"/>
    </xf>
    <xf numFmtId="0" fontId="5" fillId="0" borderId="0" xfId="0" applyFont="1" applyAlignment="1">
      <alignment horizontal="justify" vertical="center" wrapText="1"/>
    </xf>
    <xf numFmtId="0" fontId="0" fillId="0" borderId="10" xfId="0" applyBorder="1" applyAlignment="1">
      <alignment wrapText="1"/>
    </xf>
    <xf numFmtId="0" fontId="4" fillId="0" borderId="10" xfId="0" applyFont="1" applyBorder="1" applyAlignment="1" quotePrefix="1">
      <alignment horizontal="left" vertical="top"/>
    </xf>
    <xf numFmtId="0" fontId="4" fillId="0" borderId="10" xfId="0" applyFont="1" applyBorder="1" applyAlignment="1" quotePrefix="1">
      <alignment horizontal="left" vertical="top" wrapText="1"/>
    </xf>
    <xf numFmtId="0" fontId="3" fillId="0" borderId="10" xfId="0" applyFont="1" applyBorder="1" applyAlignment="1" quotePrefix="1">
      <alignment horizontal="left" vertical="top"/>
    </xf>
    <xf numFmtId="0" fontId="4" fillId="0" borderId="10" xfId="0" applyFont="1" applyBorder="1" applyAlignment="1">
      <alignment horizontal="left" vertical="top" wrapText="1"/>
    </xf>
    <xf numFmtId="0" fontId="4" fillId="0" borderId="10" xfId="0" applyFont="1" applyBorder="1" applyAlignment="1" quotePrefix="1">
      <alignment horizontal="center" vertical="top"/>
    </xf>
    <xf numFmtId="0" fontId="5" fillId="0" borderId="14" xfId="0" applyFont="1" applyBorder="1" applyAlignment="1">
      <alignment horizontal="justify" wrapText="1"/>
    </xf>
    <xf numFmtId="0" fontId="2" fillId="0" borderId="10" xfId="0" applyFont="1" applyBorder="1" applyAlignment="1">
      <alignment horizontal="center" wrapText="1"/>
    </xf>
    <xf numFmtId="182" fontId="27" fillId="0" borderId="16" xfId="0" applyNumberFormat="1" applyFont="1" applyFill="1" applyBorder="1" applyAlignment="1">
      <alignment/>
    </xf>
    <xf numFmtId="182" fontId="27" fillId="0" borderId="0" xfId="0" applyNumberFormat="1" applyFont="1" applyFill="1" applyBorder="1" applyAlignment="1">
      <alignment/>
    </xf>
    <xf numFmtId="0" fontId="28" fillId="0" borderId="11" xfId="0" applyFont="1" applyFill="1" applyBorder="1" applyAlignment="1">
      <alignment horizontal="left" vertical="center"/>
    </xf>
    <xf numFmtId="182" fontId="30" fillId="0" borderId="10" xfId="0" applyNumberFormat="1" applyFont="1" applyFill="1" applyBorder="1" applyAlignment="1">
      <alignment/>
    </xf>
    <xf numFmtId="0" fontId="29" fillId="0" borderId="10" xfId="0" applyFont="1" applyFill="1" applyBorder="1" applyAlignment="1">
      <alignment/>
    </xf>
    <xf numFmtId="0" fontId="29" fillId="0" borderId="0" xfId="0" applyFont="1" applyFill="1" applyAlignment="1">
      <alignment/>
    </xf>
    <xf numFmtId="0" fontId="28" fillId="0" borderId="10" xfId="0" applyFont="1" applyFill="1" applyBorder="1" applyAlignment="1">
      <alignment horizontal="left" vertical="center"/>
    </xf>
    <xf numFmtId="0" fontId="28" fillId="0" borderId="10" xfId="0" applyFont="1" applyFill="1" applyBorder="1" applyAlignment="1">
      <alignment horizontal="center" vertical="top"/>
    </xf>
    <xf numFmtId="0" fontId="5" fillId="0" borderId="10" xfId="0" applyNumberFormat="1" applyFont="1" applyBorder="1" applyAlignment="1">
      <alignment horizontal="justify" vertical="top" wrapText="1"/>
    </xf>
    <xf numFmtId="49" fontId="29" fillId="0" borderId="10" xfId="58" applyNumberFormat="1" applyFont="1" applyFill="1" applyBorder="1" applyAlignment="1">
      <alignment horizontal="center" vertical="top"/>
      <protection/>
    </xf>
    <xf numFmtId="0" fontId="29" fillId="0" borderId="10" xfId="58" applyNumberFormat="1" applyFont="1" applyFill="1" applyBorder="1" applyAlignment="1">
      <alignment vertical="top" wrapText="1" shrinkToFit="1"/>
      <protection/>
    </xf>
    <xf numFmtId="182" fontId="27" fillId="0" borderId="12" xfId="0" applyNumberFormat="1" applyFont="1" applyFill="1" applyBorder="1" applyAlignment="1">
      <alignment/>
    </xf>
    <xf numFmtId="0" fontId="27" fillId="0" borderId="0" xfId="0" applyFont="1" applyFill="1" applyAlignment="1">
      <alignment wrapText="1"/>
    </xf>
    <xf numFmtId="0" fontId="27" fillId="0" borderId="0" xfId="0" applyFont="1" applyFill="1" applyBorder="1" applyAlignment="1">
      <alignment/>
    </xf>
    <xf numFmtId="183" fontId="27" fillId="0" borderId="0" xfId="0" applyNumberFormat="1" applyFont="1" applyFill="1" applyAlignment="1">
      <alignment/>
    </xf>
    <xf numFmtId="182" fontId="27" fillId="0" borderId="10" xfId="0" applyNumberFormat="1" applyFont="1" applyFill="1" applyBorder="1" applyAlignment="1">
      <alignment horizontal="right" wrapText="1"/>
    </xf>
    <xf numFmtId="0" fontId="28" fillId="0" borderId="14" xfId="0" applyFont="1" applyFill="1" applyBorder="1" applyAlignment="1">
      <alignment horizontal="center" vertical="center"/>
    </xf>
    <xf numFmtId="0" fontId="0" fillId="0" borderId="10" xfId="0" applyBorder="1" applyAlignment="1">
      <alignment horizontal="center"/>
    </xf>
    <xf numFmtId="0" fontId="27" fillId="0" borderId="14" xfId="0" applyFont="1" applyFill="1" applyBorder="1" applyAlignment="1">
      <alignment horizontal="center" vertical="center" wrapText="1"/>
    </xf>
    <xf numFmtId="0" fontId="5" fillId="0" borderId="12" xfId="0" applyFont="1" applyBorder="1" applyAlignment="1">
      <alignment horizontal="center" vertical="center" wrapText="1"/>
    </xf>
    <xf numFmtId="0" fontId="27" fillId="0" borderId="15" xfId="0" applyFont="1" applyFill="1" applyBorder="1" applyAlignment="1">
      <alignment horizontal="center"/>
    </xf>
    <xf numFmtId="183" fontId="27" fillId="0" borderId="10" xfId="0" applyNumberFormat="1" applyFont="1" applyFill="1" applyBorder="1" applyAlignment="1">
      <alignment/>
    </xf>
    <xf numFmtId="183" fontId="28" fillId="0" borderId="10" xfId="0" applyNumberFormat="1" applyFont="1" applyFill="1" applyBorder="1" applyAlignment="1">
      <alignment wrapText="1"/>
    </xf>
    <xf numFmtId="183" fontId="28" fillId="0" borderId="10" xfId="0" applyNumberFormat="1" applyFont="1" applyFill="1" applyBorder="1" applyAlignment="1">
      <alignment/>
    </xf>
    <xf numFmtId="183" fontId="28" fillId="0" borderId="11" xfId="0" applyNumberFormat="1" applyFont="1" applyFill="1" applyBorder="1" applyAlignment="1">
      <alignment/>
    </xf>
    <xf numFmtId="183" fontId="27" fillId="0" borderId="11" xfId="0" applyNumberFormat="1" applyFont="1" applyFill="1" applyBorder="1" applyAlignment="1">
      <alignment/>
    </xf>
    <xf numFmtId="183" fontId="27" fillId="0" borderId="14" xfId="0" applyNumberFormat="1" applyFont="1" applyFill="1" applyBorder="1" applyAlignment="1">
      <alignment/>
    </xf>
    <xf numFmtId="0" fontId="29" fillId="0" borderId="14" xfId="0" applyFont="1" applyFill="1" applyBorder="1" applyAlignment="1">
      <alignment horizontal="left" vertical="center" wrapText="1"/>
    </xf>
    <xf numFmtId="183" fontId="28" fillId="0" borderId="14" xfId="0" applyNumberFormat="1" applyFont="1" applyFill="1" applyBorder="1" applyAlignment="1">
      <alignment wrapText="1"/>
    </xf>
    <xf numFmtId="183" fontId="28" fillId="0" borderId="11" xfId="0" applyNumberFormat="1" applyFont="1" applyFill="1" applyBorder="1" applyAlignment="1">
      <alignment wrapText="1"/>
    </xf>
    <xf numFmtId="182" fontId="27" fillId="0" borderId="11" xfId="0" applyNumberFormat="1" applyFont="1" applyFill="1" applyBorder="1" applyAlignment="1">
      <alignment wrapText="1"/>
    </xf>
    <xf numFmtId="183" fontId="27" fillId="0" borderId="10" xfId="0" applyNumberFormat="1" applyFont="1" applyFill="1" applyBorder="1" applyAlignment="1">
      <alignment wrapText="1"/>
    </xf>
    <xf numFmtId="183" fontId="27" fillId="0" borderId="17" xfId="0" applyNumberFormat="1" applyFont="1" applyFill="1" applyBorder="1" applyAlignment="1">
      <alignment/>
    </xf>
    <xf numFmtId="183" fontId="27" fillId="0" borderId="18" xfId="0" applyNumberFormat="1" applyFont="1" applyFill="1" applyBorder="1" applyAlignment="1">
      <alignment/>
    </xf>
    <xf numFmtId="0" fontId="29" fillId="0" borderId="10" xfId="53" applyFont="1" applyFill="1" applyBorder="1" applyAlignment="1">
      <alignment horizontal="left" vertical="center" wrapText="1"/>
      <protection/>
    </xf>
    <xf numFmtId="183" fontId="28" fillId="0" borderId="0" xfId="0" applyNumberFormat="1" applyFont="1" applyFill="1" applyAlignment="1">
      <alignment/>
    </xf>
    <xf numFmtId="0" fontId="0" fillId="0" borderId="0" xfId="0" applyFont="1" applyAlignment="1">
      <alignment horizontal="center" vertical="center" wrapText="1"/>
    </xf>
    <xf numFmtId="0" fontId="0" fillId="0" borderId="10" xfId="0" applyBorder="1" applyAlignment="1" quotePrefix="1">
      <alignment horizontal="center" vertical="center" wrapText="1"/>
    </xf>
    <xf numFmtId="0" fontId="5" fillId="0" borderId="10" xfId="0" applyFont="1" applyBorder="1" applyAlignment="1">
      <alignment horizontal="left" wrapText="1"/>
    </xf>
    <xf numFmtId="0" fontId="5" fillId="0" borderId="14" xfId="0" applyFont="1" applyBorder="1" applyAlignment="1">
      <alignment horizontal="justify" vertical="top" wrapText="1"/>
    </xf>
    <xf numFmtId="0" fontId="3" fillId="0" borderId="0" xfId="0" applyFont="1" applyAlignment="1">
      <alignment/>
    </xf>
    <xf numFmtId="0" fontId="3" fillId="0" borderId="0" xfId="60" applyFont="1" applyAlignment="1">
      <alignment horizontal="left" vertical="center"/>
      <protection/>
    </xf>
    <xf numFmtId="3" fontId="3" fillId="0" borderId="0" xfId="59" applyNumberFormat="1" applyFont="1" applyAlignment="1">
      <alignment horizontal="center" vertical="top" wrapText="1"/>
      <protection/>
    </xf>
    <xf numFmtId="0" fontId="3" fillId="0" borderId="0" xfId="59" applyFont="1">
      <alignment/>
      <protection/>
    </xf>
    <xf numFmtId="3" fontId="3" fillId="0" borderId="0" xfId="59" applyNumberFormat="1" applyFont="1" applyAlignment="1">
      <alignment horizontal="left" vertical="top" wrapText="1"/>
      <protection/>
    </xf>
    <xf numFmtId="3" fontId="3" fillId="0" borderId="10" xfId="59" applyNumberFormat="1" applyFont="1" applyBorder="1" applyAlignment="1">
      <alignment horizontal="center" vertical="top" wrapText="1"/>
      <protection/>
    </xf>
    <xf numFmtId="3" fontId="3" fillId="0" borderId="10" xfId="59" applyNumberFormat="1" applyFont="1" applyBorder="1" applyAlignment="1" quotePrefix="1">
      <alignment horizontal="center" vertical="top" wrapText="1"/>
      <protection/>
    </xf>
    <xf numFmtId="3" fontId="3" fillId="0" borderId="10" xfId="59" applyNumberFormat="1" applyFont="1" applyBorder="1" applyAlignment="1">
      <alignment horizontal="left" vertical="top" wrapText="1"/>
      <protection/>
    </xf>
    <xf numFmtId="182" fontId="3" fillId="0" borderId="10" xfId="59" applyNumberFormat="1" applyFont="1" applyBorder="1" applyAlignment="1">
      <alignment horizontal="center" vertical="top" wrapText="1"/>
      <protection/>
    </xf>
    <xf numFmtId="4" fontId="3" fillId="0" borderId="10" xfId="59" applyNumberFormat="1" applyFont="1" applyBorder="1" applyAlignment="1">
      <alignment horizontal="center" vertical="top" wrapText="1"/>
      <protection/>
    </xf>
    <xf numFmtId="0" fontId="3" fillId="0" borderId="10" xfId="0" applyFont="1" applyBorder="1" applyAlignment="1">
      <alignment/>
    </xf>
    <xf numFmtId="3" fontId="3" fillId="0" borderId="0" xfId="0" applyNumberFormat="1" applyFont="1" applyAlignment="1">
      <alignment horizontal="center" vertical="top" wrapText="1"/>
    </xf>
    <xf numFmtId="182" fontId="3"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3" fillId="0" borderId="0" xfId="0" applyNumberFormat="1" applyFont="1" applyAlignment="1">
      <alignment horizontal="right" vertical="top" wrapText="1"/>
    </xf>
    <xf numFmtId="3" fontId="3" fillId="0" borderId="10" xfId="0" applyNumberFormat="1" applyFont="1" applyBorder="1" applyAlignment="1">
      <alignment horizontal="center" vertical="top" wrapText="1"/>
    </xf>
    <xf numFmtId="3" fontId="3" fillId="0" borderId="10" xfId="0" applyNumberFormat="1" applyFont="1" applyBorder="1" applyAlignment="1" quotePrefix="1">
      <alignment horizontal="center" vertical="top" wrapText="1"/>
    </xf>
    <xf numFmtId="3" fontId="3" fillId="0" borderId="12" xfId="0" applyNumberFormat="1" applyFont="1" applyBorder="1" applyAlignment="1">
      <alignment horizontal="left" vertical="top" wrapText="1"/>
    </xf>
    <xf numFmtId="182" fontId="3" fillId="0" borderId="10" xfId="0" applyNumberFormat="1" applyFont="1" applyBorder="1" applyAlignment="1">
      <alignment horizontal="center" vertical="top" wrapText="1"/>
    </xf>
    <xf numFmtId="182" fontId="3" fillId="0" borderId="17" xfId="0" applyNumberFormat="1" applyFont="1" applyBorder="1" applyAlignment="1">
      <alignment horizontal="center" vertical="top" wrapText="1"/>
    </xf>
    <xf numFmtId="3" fontId="3" fillId="0" borderId="12" xfId="59" applyNumberFormat="1" applyFont="1" applyBorder="1" applyAlignment="1">
      <alignment horizontal="left" vertical="top" wrapText="1"/>
      <protection/>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33" fillId="0" borderId="10" xfId="0" applyFont="1" applyBorder="1" applyAlignment="1" quotePrefix="1">
      <alignment horizontal="center" vertical="center" wrapText="1"/>
    </xf>
    <xf numFmtId="0" fontId="33" fillId="0" borderId="10" xfId="0" applyFont="1" applyFill="1" applyBorder="1" applyAlignment="1" quotePrefix="1">
      <alignment horizontal="center" vertical="center" wrapText="1"/>
    </xf>
    <xf numFmtId="0" fontId="33" fillId="24" borderId="10" xfId="0" applyFont="1" applyFill="1" applyBorder="1" applyAlignment="1" quotePrefix="1">
      <alignment horizontal="center" vertical="center" wrapText="1"/>
    </xf>
    <xf numFmtId="0" fontId="27" fillId="0" borderId="0" xfId="0" applyFont="1" applyFill="1" applyAlignment="1">
      <alignment horizontal="right"/>
    </xf>
    <xf numFmtId="0" fontId="30" fillId="0" borderId="10" xfId="0" applyFont="1" applyFill="1" applyBorder="1" applyAlignment="1">
      <alignment/>
    </xf>
    <xf numFmtId="0" fontId="30" fillId="0" borderId="10" xfId="0" applyFont="1" applyFill="1" applyBorder="1" applyAlignment="1">
      <alignment horizontal="center"/>
    </xf>
    <xf numFmtId="0" fontId="30" fillId="0" borderId="0" xfId="0" applyFont="1" applyFill="1" applyAlignment="1">
      <alignment/>
    </xf>
    <xf numFmtId="183" fontId="29" fillId="0" borderId="10" xfId="0" applyNumberFormat="1" applyFont="1" applyFill="1" applyBorder="1" applyAlignment="1">
      <alignment/>
    </xf>
    <xf numFmtId="183" fontId="29" fillId="0" borderId="10" xfId="0" applyNumberFormat="1" applyFont="1" applyFill="1" applyBorder="1" applyAlignment="1">
      <alignment horizontal="center"/>
    </xf>
    <xf numFmtId="183" fontId="27" fillId="0" borderId="10" xfId="0" applyNumberFormat="1" applyFont="1" applyFill="1" applyBorder="1" applyAlignment="1">
      <alignment horizontal="center"/>
    </xf>
    <xf numFmtId="183" fontId="29" fillId="0" borderId="0" xfId="0" applyNumberFormat="1" applyFont="1" applyFill="1" applyAlignment="1">
      <alignment/>
    </xf>
    <xf numFmtId="0" fontId="28" fillId="0" borderId="10" xfId="0" applyFont="1" applyFill="1" applyBorder="1" applyAlignment="1">
      <alignment wrapText="1"/>
    </xf>
    <xf numFmtId="0" fontId="29" fillId="0" borderId="0" xfId="0" applyFont="1" applyFill="1" applyAlignment="1">
      <alignment horizontal="center"/>
    </xf>
    <xf numFmtId="49" fontId="29" fillId="0" borderId="10" xfId="58" applyNumberFormat="1" applyFont="1" applyFill="1" applyBorder="1" applyAlignment="1">
      <alignment horizontal="center" vertical="top" wrapText="1"/>
      <protection/>
    </xf>
    <xf numFmtId="0" fontId="29" fillId="0" borderId="14" xfId="0" applyFont="1" applyFill="1" applyBorder="1" applyAlignment="1">
      <alignment horizontal="center" wrapText="1"/>
    </xf>
    <xf numFmtId="0" fontId="29" fillId="0" borderId="10" xfId="0" applyFont="1" applyFill="1" applyBorder="1" applyAlignment="1">
      <alignment horizontal="center" wrapText="1"/>
    </xf>
    <xf numFmtId="0" fontId="27" fillId="0" borderId="14" xfId="0" applyFont="1" applyFill="1" applyBorder="1" applyAlignment="1">
      <alignment horizontal="center" wrapText="1"/>
    </xf>
    <xf numFmtId="0" fontId="27" fillId="0" borderId="10" xfId="0" applyFont="1" applyFill="1" applyBorder="1" applyAlignment="1">
      <alignment horizontal="center" wrapText="1"/>
    </xf>
    <xf numFmtId="0" fontId="27" fillId="0" borderId="10" xfId="0" applyFont="1" applyFill="1" applyBorder="1" applyAlignment="1" quotePrefix="1">
      <alignment horizontal="center" wrapText="1"/>
    </xf>
    <xf numFmtId="0" fontId="29" fillId="0" borderId="13" xfId="0" applyFont="1" applyFill="1" applyBorder="1" applyAlignment="1">
      <alignment horizontal="center"/>
    </xf>
    <xf numFmtId="0" fontId="28" fillId="0" borderId="14" xfId="0" applyFont="1" applyFill="1" applyBorder="1" applyAlignment="1">
      <alignment horizontal="center"/>
    </xf>
    <xf numFmtId="0" fontId="28" fillId="0" borderId="13" xfId="0" applyFont="1" applyFill="1" applyBorder="1" applyAlignment="1">
      <alignment horizontal="center"/>
    </xf>
    <xf numFmtId="0" fontId="27" fillId="0" borderId="10" xfId="0" applyFont="1" applyFill="1" applyBorder="1" applyAlignment="1">
      <alignment wrapText="1"/>
    </xf>
    <xf numFmtId="0" fontId="29" fillId="0" borderId="0" xfId="0" applyFont="1" applyFill="1" applyBorder="1" applyAlignment="1">
      <alignment/>
    </xf>
    <xf numFmtId="0" fontId="28" fillId="0" borderId="0" xfId="0" applyFont="1" applyFill="1" applyBorder="1" applyAlignment="1">
      <alignment/>
    </xf>
    <xf numFmtId="182" fontId="30" fillId="0" borderId="0" xfId="0" applyNumberFormat="1" applyFont="1" applyFill="1" applyBorder="1" applyAlignment="1">
      <alignment/>
    </xf>
    <xf numFmtId="182" fontId="29" fillId="0" borderId="0" xfId="0" applyNumberFormat="1" applyFont="1" applyFill="1" applyAlignment="1">
      <alignment/>
    </xf>
    <xf numFmtId="182" fontId="30" fillId="0" borderId="0" xfId="0" applyNumberFormat="1" applyFont="1" applyFill="1" applyAlignment="1">
      <alignment/>
    </xf>
    <xf numFmtId="0" fontId="0" fillId="0" borderId="10" xfId="0" applyBorder="1" applyAlignment="1">
      <alignment horizontal="center" vertical="center"/>
    </xf>
    <xf numFmtId="0" fontId="3" fillId="0" borderId="10" xfId="0" applyFont="1" applyBorder="1" applyAlignment="1" quotePrefix="1">
      <alignment horizontal="center" vertical="top" wrapText="1"/>
    </xf>
    <xf numFmtId="182" fontId="0" fillId="0" borderId="10" xfId="0" applyNumberFormat="1" applyFont="1" applyBorder="1" applyAlignment="1">
      <alignment horizontal="center" vertical="center"/>
    </xf>
    <xf numFmtId="0" fontId="29" fillId="0" borderId="14" xfId="0" applyFont="1" applyFill="1" applyBorder="1" applyAlignment="1" quotePrefix="1">
      <alignment horizontal="center"/>
    </xf>
    <xf numFmtId="0" fontId="3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5" fillId="0" borderId="0" xfId="0" applyFont="1" applyAlignment="1">
      <alignment horizontal="right"/>
    </xf>
    <xf numFmtId="0" fontId="3" fillId="0" borderId="0" xfId="0" applyFont="1" applyAlignment="1">
      <alignment horizontal="center"/>
    </xf>
    <xf numFmtId="0" fontId="3" fillId="0" borderId="10" xfId="0" applyFont="1" applyBorder="1" applyAlignment="1">
      <alignment wrapText="1"/>
    </xf>
    <xf numFmtId="0" fontId="5" fillId="0" borderId="12" xfId="0" applyFont="1" applyBorder="1" applyAlignment="1" quotePrefix="1">
      <alignment horizontal="center" vertical="top" wrapText="1"/>
    </xf>
    <xf numFmtId="0" fontId="3" fillId="0" borderId="10" xfId="0" applyFont="1" applyBorder="1" applyAlignment="1">
      <alignment horizontal="left" vertical="top" wrapText="1"/>
    </xf>
    <xf numFmtId="0" fontId="35"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Border="1" applyAlignment="1">
      <alignment horizontal="center" vertical="top" wrapText="1"/>
    </xf>
    <xf numFmtId="0" fontId="3" fillId="0" borderId="10" xfId="0" applyNumberFormat="1" applyFont="1" applyBorder="1" applyAlignment="1">
      <alignment horizontal="left" vertical="top" wrapText="1"/>
    </xf>
    <xf numFmtId="182" fontId="28" fillId="0" borderId="0" xfId="0" applyNumberFormat="1" applyFont="1" applyFill="1" applyBorder="1" applyAlignment="1">
      <alignment/>
    </xf>
    <xf numFmtId="0" fontId="29" fillId="0" borderId="0" xfId="0" applyFont="1" applyFill="1" applyAlignment="1">
      <alignment horizontal="left"/>
    </xf>
    <xf numFmtId="0" fontId="0" fillId="0" borderId="0" xfId="0" applyFont="1" applyAlignment="1">
      <alignment/>
    </xf>
    <xf numFmtId="0" fontId="6"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xf>
    <xf numFmtId="0" fontId="0" fillId="0" borderId="17" xfId="0" applyFont="1" applyBorder="1" applyAlignment="1">
      <alignment horizontal="center"/>
    </xf>
    <xf numFmtId="0" fontId="0" fillId="0" borderId="0" xfId="0" applyAlignment="1">
      <alignment horizontal="right"/>
    </xf>
    <xf numFmtId="0" fontId="0" fillId="0" borderId="0" xfId="0" applyFont="1" applyAlignment="1">
      <alignment horizontal="right"/>
    </xf>
    <xf numFmtId="0" fontId="31"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7" fillId="0" borderId="0" xfId="0" applyFont="1" applyFill="1" applyAlignment="1">
      <alignment horizontal="right"/>
    </xf>
    <xf numFmtId="0" fontId="34" fillId="0" borderId="0" xfId="0" applyFont="1" applyFill="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2" xfId="0" applyFont="1" applyBorder="1" applyAlignment="1">
      <alignment horizontal="justify" vertical="center" wrapText="1"/>
    </xf>
    <xf numFmtId="0" fontId="0" fillId="0" borderId="0" xfId="0" applyFont="1" applyAlignment="1">
      <alignment horizontal="right"/>
    </xf>
    <xf numFmtId="0" fontId="3" fillId="0" borderId="0" xfId="0" applyFont="1" applyAlignment="1">
      <alignment horizontal="center" vertical="center" wrapText="1"/>
    </xf>
    <xf numFmtId="0" fontId="5" fillId="0" borderId="10" xfId="0" applyFont="1" applyBorder="1" applyAlignment="1">
      <alignment horizontal="left" vertical="center" wrapText="1"/>
    </xf>
    <xf numFmtId="0" fontId="5"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horizontal="justify" vertical="center" wrapText="1"/>
    </xf>
    <xf numFmtId="3" fontId="4" fillId="0" borderId="0" xfId="59" applyNumberFormat="1" applyFont="1" applyAlignment="1">
      <alignment horizontal="center" vertical="center" wrapText="1"/>
      <protection/>
    </xf>
    <xf numFmtId="3" fontId="3" fillId="0" borderId="10" xfId="59" applyNumberFormat="1" applyFont="1" applyBorder="1" applyAlignment="1">
      <alignment horizontal="center" vertical="top" wrapText="1"/>
      <protection/>
    </xf>
    <xf numFmtId="3" fontId="4" fillId="0" borderId="0" xfId="0" applyNumberFormat="1" applyFont="1" applyAlignment="1">
      <alignment horizontal="center" vertical="center"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3" fillId="0" borderId="10" xfId="0" applyNumberFormat="1" applyFont="1" applyBorder="1" applyAlignment="1" quotePrefix="1">
      <alignment horizontal="center" vertical="top" wrapText="1"/>
    </xf>
    <xf numFmtId="3" fontId="3" fillId="0" borderId="17" xfId="0" applyNumberFormat="1" applyFont="1" applyBorder="1" applyAlignment="1" quotePrefix="1">
      <alignment horizontal="center" vertical="top" wrapText="1"/>
    </xf>
    <xf numFmtId="3" fontId="3" fillId="0" borderId="17" xfId="0" applyNumberFormat="1" applyFont="1" applyBorder="1" applyAlignment="1">
      <alignment horizontal="center" vertical="top" wrapText="1"/>
    </xf>
    <xf numFmtId="183" fontId="3" fillId="0" borderId="12" xfId="0" applyNumberFormat="1" applyFont="1" applyBorder="1" applyAlignment="1">
      <alignment horizontal="center" vertical="center" wrapText="1"/>
    </xf>
    <xf numFmtId="183" fontId="3" fillId="0" borderId="17"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182" fontId="4" fillId="0" borderId="17" xfId="0" applyNumberFormat="1" applyFont="1" applyBorder="1" applyAlignment="1">
      <alignment horizontal="center" vertical="center" wrapText="1"/>
    </xf>
    <xf numFmtId="0" fontId="27" fillId="0" borderId="11" xfId="0" applyFont="1" applyFill="1" applyBorder="1" applyAlignment="1">
      <alignment horizontal="center" vertic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xfId="53"/>
    <cellStyle name="Обычный 13" xfId="54"/>
    <cellStyle name="Обычный 14" xfId="55"/>
    <cellStyle name="Обычный 15" xfId="56"/>
    <cellStyle name="Обычный 2" xfId="57"/>
    <cellStyle name="Обычный 20" xfId="58"/>
    <cellStyle name="Обычный_Лист1" xfId="59"/>
    <cellStyle name="Обычный_Прил" xfId="60"/>
    <cellStyle name="Открывавшаяся гиперссыл"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3"/>
  <sheetViews>
    <sheetView zoomScalePageLayoutView="0" workbookViewId="0" topLeftCell="A93">
      <selection activeCell="H6" sqref="H6"/>
    </sheetView>
  </sheetViews>
  <sheetFormatPr defaultColWidth="9.00390625" defaultRowHeight="12.75"/>
  <cols>
    <col min="1" max="1" width="4.375" style="31" bestFit="1" customWidth="1"/>
    <col min="2" max="2" width="23.75390625" style="1" bestFit="1" customWidth="1"/>
    <col min="3" max="3" width="67.00390625" style="31" customWidth="1"/>
    <col min="4" max="4" width="11.25390625" style="31" hidden="1" customWidth="1"/>
    <col min="5" max="5" width="10.375" style="31" hidden="1" customWidth="1"/>
    <col min="6" max="6" width="13.625" style="31" customWidth="1"/>
    <col min="7" max="16384" width="9.00390625" style="31" customWidth="1"/>
  </cols>
  <sheetData>
    <row r="1" ht="12.75">
      <c r="F1" s="33" t="s">
        <v>844</v>
      </c>
    </row>
    <row r="2" ht="12.75">
      <c r="F2" s="5" t="s">
        <v>169</v>
      </c>
    </row>
    <row r="3" ht="12.75">
      <c r="F3" s="5" t="s">
        <v>163</v>
      </c>
    </row>
    <row r="4" ht="12.75">
      <c r="F4" s="5" t="s">
        <v>164</v>
      </c>
    </row>
    <row r="5" ht="12.75">
      <c r="F5" s="33" t="s">
        <v>845</v>
      </c>
    </row>
    <row r="8" spans="1:6" ht="14.25">
      <c r="A8" s="218" t="s">
        <v>115</v>
      </c>
      <c r="B8" s="218"/>
      <c r="C8" s="218"/>
      <c r="D8" s="218"/>
      <c r="E8" s="218"/>
      <c r="F8" s="218"/>
    </row>
    <row r="9" spans="1:3" ht="12.75" customHeight="1">
      <c r="A9" s="19"/>
      <c r="B9" s="19"/>
      <c r="C9" s="19"/>
    </row>
    <row r="10" ht="12.75">
      <c r="F10" s="5" t="s">
        <v>170</v>
      </c>
    </row>
    <row r="11" spans="1:6" ht="104.25" customHeight="1">
      <c r="A11" s="219" t="s">
        <v>171</v>
      </c>
      <c r="B11" s="219"/>
      <c r="C11" s="9" t="s">
        <v>172</v>
      </c>
      <c r="D11" s="32" t="s">
        <v>843</v>
      </c>
      <c r="E11" s="9" t="s">
        <v>8</v>
      </c>
      <c r="F11" s="9" t="s">
        <v>173</v>
      </c>
    </row>
    <row r="12" spans="1:6" ht="12.75">
      <c r="A12" s="3">
        <v>1</v>
      </c>
      <c r="B12" s="8">
        <v>2</v>
      </c>
      <c r="C12" s="10">
        <v>3</v>
      </c>
      <c r="D12" s="3">
        <v>4</v>
      </c>
      <c r="E12" s="3">
        <v>5</v>
      </c>
      <c r="F12" s="3">
        <v>6</v>
      </c>
    </row>
    <row r="13" spans="1:6" s="7" customFormat="1" ht="14.25">
      <c r="A13" s="102" t="s">
        <v>174</v>
      </c>
      <c r="B13" s="103" t="s">
        <v>175</v>
      </c>
      <c r="C13" s="11" t="s">
        <v>176</v>
      </c>
      <c r="D13" s="20">
        <f>D14+D25+D31+D42+D60+D19+D56+D72+D75</f>
        <v>151582.2</v>
      </c>
      <c r="E13" s="20">
        <f aca="true" t="shared" si="0" ref="E13:E84">F13-D13</f>
        <v>8842.199999999983</v>
      </c>
      <c r="F13" s="20">
        <f>F14+F25+F31+F42+F60+F19+F56+F72+F75</f>
        <v>160424.4</v>
      </c>
    </row>
    <row r="14" spans="1:6" s="7" customFormat="1" ht="14.25">
      <c r="A14" s="102" t="s">
        <v>174</v>
      </c>
      <c r="B14" s="103" t="s">
        <v>177</v>
      </c>
      <c r="C14" s="13" t="s">
        <v>178</v>
      </c>
      <c r="D14" s="12">
        <f>D15</f>
        <v>51426.9</v>
      </c>
      <c r="E14" s="18">
        <f t="shared" si="0"/>
        <v>0</v>
      </c>
      <c r="F14" s="12">
        <f>F15</f>
        <v>51426.9</v>
      </c>
    </row>
    <row r="15" spans="1:6" ht="15">
      <c r="A15" s="104" t="s">
        <v>174</v>
      </c>
      <c r="B15" s="14" t="s">
        <v>179</v>
      </c>
      <c r="C15" s="15" t="s">
        <v>180</v>
      </c>
      <c r="D15" s="16">
        <f>D16+D17+D18</f>
        <v>51426.9</v>
      </c>
      <c r="E15" s="18">
        <f t="shared" si="0"/>
        <v>0</v>
      </c>
      <c r="F15" s="16">
        <f>F16+F17+F18</f>
        <v>51426.9</v>
      </c>
    </row>
    <row r="16" spans="1:6" ht="51">
      <c r="A16" s="104" t="s">
        <v>174</v>
      </c>
      <c r="B16" s="14" t="s">
        <v>181</v>
      </c>
      <c r="C16" s="17" t="s">
        <v>182</v>
      </c>
      <c r="D16" s="16">
        <v>48250.4</v>
      </c>
      <c r="E16" s="18">
        <v>0</v>
      </c>
      <c r="F16" s="16">
        <f>D16+E16</f>
        <v>48250.4</v>
      </c>
    </row>
    <row r="17" spans="1:6" ht="76.5">
      <c r="A17" s="104" t="s">
        <v>174</v>
      </c>
      <c r="B17" s="14" t="s">
        <v>183</v>
      </c>
      <c r="C17" s="15" t="s">
        <v>184</v>
      </c>
      <c r="D17" s="16">
        <v>176.5</v>
      </c>
      <c r="E17" s="18">
        <f t="shared" si="0"/>
        <v>0</v>
      </c>
      <c r="F17" s="16">
        <v>176.5</v>
      </c>
    </row>
    <row r="18" spans="1:6" ht="25.5">
      <c r="A18" s="21" t="s">
        <v>174</v>
      </c>
      <c r="B18" s="14" t="s">
        <v>185</v>
      </c>
      <c r="C18" s="17" t="s">
        <v>186</v>
      </c>
      <c r="D18" s="16">
        <v>3000</v>
      </c>
      <c r="E18" s="18">
        <f t="shared" si="0"/>
        <v>0</v>
      </c>
      <c r="F18" s="16">
        <v>3000</v>
      </c>
    </row>
    <row r="19" spans="1:6" s="7" customFormat="1" ht="32.25" customHeight="1">
      <c r="A19" s="102" t="s">
        <v>174</v>
      </c>
      <c r="B19" s="103" t="s">
        <v>187</v>
      </c>
      <c r="C19" s="105" t="s">
        <v>188</v>
      </c>
      <c r="D19" s="12">
        <f>D20</f>
        <v>1939</v>
      </c>
      <c r="E19" s="20">
        <f t="shared" si="0"/>
        <v>0</v>
      </c>
      <c r="F19" s="12">
        <f>F20</f>
        <v>1939</v>
      </c>
    </row>
    <row r="20" spans="1:6" ht="25.5">
      <c r="A20" s="104" t="s">
        <v>174</v>
      </c>
      <c r="B20" s="14" t="s">
        <v>189</v>
      </c>
      <c r="C20" s="15" t="s">
        <v>190</v>
      </c>
      <c r="D20" s="16">
        <f>D24+D23+D22+D21</f>
        <v>1939</v>
      </c>
      <c r="E20" s="18">
        <f t="shared" si="0"/>
        <v>0</v>
      </c>
      <c r="F20" s="16">
        <f>F24+F23+F22+F21</f>
        <v>1939</v>
      </c>
    </row>
    <row r="21" spans="1:6" ht="51">
      <c r="A21" s="104" t="s">
        <v>174</v>
      </c>
      <c r="B21" s="14" t="s">
        <v>191</v>
      </c>
      <c r="C21" s="15" t="s">
        <v>399</v>
      </c>
      <c r="D21" s="124">
        <f>750-267</f>
        <v>483</v>
      </c>
      <c r="E21" s="18">
        <f t="shared" si="0"/>
        <v>0</v>
      </c>
      <c r="F21" s="124">
        <f>750-267</f>
        <v>483</v>
      </c>
    </row>
    <row r="22" spans="1:6" ht="63.75">
      <c r="A22" s="104" t="s">
        <v>174</v>
      </c>
      <c r="B22" s="14" t="s">
        <v>192</v>
      </c>
      <c r="C22" s="15" t="s">
        <v>400</v>
      </c>
      <c r="D22" s="16">
        <v>15</v>
      </c>
      <c r="E22" s="18">
        <f t="shared" si="0"/>
        <v>0</v>
      </c>
      <c r="F22" s="16">
        <v>15</v>
      </c>
    </row>
    <row r="23" spans="1:6" ht="51">
      <c r="A23" s="104" t="s">
        <v>174</v>
      </c>
      <c r="B23" s="14" t="s">
        <v>193</v>
      </c>
      <c r="C23" s="15" t="s">
        <v>398</v>
      </c>
      <c r="D23" s="16">
        <v>1441</v>
      </c>
      <c r="E23" s="18">
        <f t="shared" si="0"/>
        <v>0</v>
      </c>
      <c r="F23" s="16">
        <v>1441</v>
      </c>
    </row>
    <row r="24" spans="1:6" ht="51" hidden="1">
      <c r="A24" s="104" t="s">
        <v>174</v>
      </c>
      <c r="B24" s="14" t="s">
        <v>194</v>
      </c>
      <c r="C24" s="15" t="s">
        <v>401</v>
      </c>
      <c r="D24" s="16">
        <v>0</v>
      </c>
      <c r="E24" s="18">
        <f t="shared" si="0"/>
        <v>0</v>
      </c>
      <c r="F24" s="16">
        <v>0</v>
      </c>
    </row>
    <row r="25" spans="1:6" s="7" customFormat="1" ht="14.25">
      <c r="A25" s="106" t="s">
        <v>174</v>
      </c>
      <c r="B25" s="103" t="s">
        <v>195</v>
      </c>
      <c r="C25" s="13" t="s">
        <v>196</v>
      </c>
      <c r="D25" s="20">
        <f>D26+D29</f>
        <v>2474</v>
      </c>
      <c r="E25" s="20">
        <f t="shared" si="0"/>
        <v>0</v>
      </c>
      <c r="F25" s="12">
        <f>F29+F26</f>
        <v>2474</v>
      </c>
    </row>
    <row r="26" spans="1:6" ht="15">
      <c r="A26" s="21" t="s">
        <v>174</v>
      </c>
      <c r="B26" s="14" t="s">
        <v>197</v>
      </c>
      <c r="C26" s="15" t="s">
        <v>159</v>
      </c>
      <c r="D26" s="18">
        <f>D27+D28</f>
        <v>1790</v>
      </c>
      <c r="E26" s="18">
        <f t="shared" si="0"/>
        <v>0</v>
      </c>
      <c r="F26" s="18">
        <f>F27+F28</f>
        <v>1790</v>
      </c>
    </row>
    <row r="27" spans="1:6" ht="15">
      <c r="A27" s="21" t="s">
        <v>174</v>
      </c>
      <c r="B27" s="14" t="s">
        <v>198</v>
      </c>
      <c r="C27" s="15" t="s">
        <v>159</v>
      </c>
      <c r="D27" s="18">
        <v>1790</v>
      </c>
      <c r="E27" s="34">
        <f t="shared" si="0"/>
        <v>0</v>
      </c>
      <c r="F27" s="16">
        <v>1790</v>
      </c>
    </row>
    <row r="28" spans="1:6" ht="25.5" hidden="1">
      <c r="A28" s="21" t="s">
        <v>174</v>
      </c>
      <c r="B28" s="14" t="s">
        <v>454</v>
      </c>
      <c r="C28" s="15" t="s">
        <v>455</v>
      </c>
      <c r="D28" s="18">
        <v>0</v>
      </c>
      <c r="E28" s="44">
        <f t="shared" si="0"/>
        <v>0</v>
      </c>
      <c r="F28" s="16">
        <v>0</v>
      </c>
    </row>
    <row r="29" spans="1:6" ht="15">
      <c r="A29" s="21" t="s">
        <v>174</v>
      </c>
      <c r="B29" s="14" t="s">
        <v>199</v>
      </c>
      <c r="C29" s="15" t="s">
        <v>200</v>
      </c>
      <c r="D29" s="18">
        <f>D30</f>
        <v>684</v>
      </c>
      <c r="E29" s="18">
        <f t="shared" si="0"/>
        <v>0</v>
      </c>
      <c r="F29" s="16">
        <f>F30</f>
        <v>684</v>
      </c>
    </row>
    <row r="30" spans="1:6" ht="15">
      <c r="A30" s="21" t="s">
        <v>174</v>
      </c>
      <c r="B30" s="14" t="s">
        <v>201</v>
      </c>
      <c r="C30" s="15" t="s">
        <v>200</v>
      </c>
      <c r="D30" s="18">
        <v>684</v>
      </c>
      <c r="E30" s="44">
        <f t="shared" si="0"/>
        <v>0</v>
      </c>
      <c r="F30" s="16">
        <v>684</v>
      </c>
    </row>
    <row r="31" spans="1:6" ht="14.25">
      <c r="A31" s="106" t="s">
        <v>174</v>
      </c>
      <c r="B31" s="103" t="s">
        <v>202</v>
      </c>
      <c r="C31" s="13" t="s">
        <v>203</v>
      </c>
      <c r="D31" s="20">
        <f>D32+D34+D37</f>
        <v>72442.7</v>
      </c>
      <c r="E31" s="20">
        <f t="shared" si="0"/>
        <v>0</v>
      </c>
      <c r="F31" s="12">
        <f>F32+F37+F34</f>
        <v>72442.7</v>
      </c>
    </row>
    <row r="32" spans="1:6" ht="15">
      <c r="A32" s="21" t="s">
        <v>174</v>
      </c>
      <c r="B32" s="14" t="s">
        <v>204</v>
      </c>
      <c r="C32" s="15" t="s">
        <v>205</v>
      </c>
      <c r="D32" s="18">
        <f>D33</f>
        <v>8711</v>
      </c>
      <c r="E32" s="18">
        <f t="shared" si="0"/>
        <v>0</v>
      </c>
      <c r="F32" s="16">
        <f>F33</f>
        <v>8711</v>
      </c>
    </row>
    <row r="33" spans="1:6" ht="25.5">
      <c r="A33" s="21" t="s">
        <v>174</v>
      </c>
      <c r="B33" s="14" t="s">
        <v>418</v>
      </c>
      <c r="C33" s="17" t="s">
        <v>419</v>
      </c>
      <c r="D33" s="18">
        <v>8711</v>
      </c>
      <c r="E33" s="18">
        <f t="shared" si="0"/>
        <v>0</v>
      </c>
      <c r="F33" s="16">
        <v>8711</v>
      </c>
    </row>
    <row r="34" spans="1:6" ht="15">
      <c r="A34" s="21" t="s">
        <v>174</v>
      </c>
      <c r="B34" s="14" t="s">
        <v>206</v>
      </c>
      <c r="C34" s="17" t="s">
        <v>207</v>
      </c>
      <c r="D34" s="18">
        <f>D36+D35</f>
        <v>18060</v>
      </c>
      <c r="E34" s="18">
        <f t="shared" si="0"/>
        <v>0</v>
      </c>
      <c r="F34" s="18">
        <f>F36+F35</f>
        <v>18060</v>
      </c>
    </row>
    <row r="35" spans="1:6" ht="15">
      <c r="A35" s="21" t="s">
        <v>174</v>
      </c>
      <c r="B35" s="14" t="s">
        <v>208</v>
      </c>
      <c r="C35" s="17" t="s">
        <v>161</v>
      </c>
      <c r="D35" s="18">
        <v>2940</v>
      </c>
      <c r="E35" s="18">
        <f t="shared" si="0"/>
        <v>0</v>
      </c>
      <c r="F35" s="16">
        <v>2940</v>
      </c>
    </row>
    <row r="36" spans="1:6" ht="15">
      <c r="A36" s="21" t="s">
        <v>174</v>
      </c>
      <c r="B36" s="14" t="s">
        <v>209</v>
      </c>
      <c r="C36" s="17" t="s">
        <v>160</v>
      </c>
      <c r="D36" s="18">
        <v>15120</v>
      </c>
      <c r="E36" s="18">
        <f t="shared" si="0"/>
        <v>0</v>
      </c>
      <c r="F36" s="16">
        <v>15120</v>
      </c>
    </row>
    <row r="37" spans="1:6" ht="15">
      <c r="A37" s="21" t="s">
        <v>174</v>
      </c>
      <c r="B37" s="14" t="s">
        <v>210</v>
      </c>
      <c r="C37" s="17" t="s">
        <v>211</v>
      </c>
      <c r="D37" s="18">
        <f>D38+D40</f>
        <v>45671.7</v>
      </c>
      <c r="E37" s="18">
        <f t="shared" si="0"/>
        <v>0</v>
      </c>
      <c r="F37" s="16">
        <f>F38+F40</f>
        <v>45671.7</v>
      </c>
    </row>
    <row r="38" spans="1:6" ht="15">
      <c r="A38" s="21" t="s">
        <v>174</v>
      </c>
      <c r="B38" s="14" t="s">
        <v>420</v>
      </c>
      <c r="C38" s="17" t="s">
        <v>421</v>
      </c>
      <c r="D38" s="18">
        <f>D39</f>
        <v>38171.7</v>
      </c>
      <c r="E38" s="18">
        <f t="shared" si="0"/>
        <v>0</v>
      </c>
      <c r="F38" s="16">
        <f>F39</f>
        <v>38171.7</v>
      </c>
    </row>
    <row r="39" spans="1:6" ht="25.5">
      <c r="A39" s="21" t="s">
        <v>174</v>
      </c>
      <c r="B39" s="14" t="s">
        <v>422</v>
      </c>
      <c r="C39" s="15" t="s">
        <v>423</v>
      </c>
      <c r="D39" s="18">
        <v>38171.7</v>
      </c>
      <c r="E39" s="18">
        <f t="shared" si="0"/>
        <v>0</v>
      </c>
      <c r="F39" s="16">
        <v>38171.7</v>
      </c>
    </row>
    <row r="40" spans="1:6" ht="15">
      <c r="A40" s="21" t="s">
        <v>174</v>
      </c>
      <c r="B40" s="14" t="s">
        <v>424</v>
      </c>
      <c r="C40" s="17" t="s">
        <v>425</v>
      </c>
      <c r="D40" s="18">
        <f>D41</f>
        <v>7500</v>
      </c>
      <c r="E40" s="18">
        <f t="shared" si="0"/>
        <v>0</v>
      </c>
      <c r="F40" s="16">
        <f>F41</f>
        <v>7500</v>
      </c>
    </row>
    <row r="41" spans="1:6" ht="25.5">
      <c r="A41" s="21" t="s">
        <v>174</v>
      </c>
      <c r="B41" s="14" t="s">
        <v>426</v>
      </c>
      <c r="C41" s="15" t="s">
        <v>427</v>
      </c>
      <c r="D41" s="18">
        <v>7500</v>
      </c>
      <c r="E41" s="18">
        <f t="shared" si="0"/>
        <v>0</v>
      </c>
      <c r="F41" s="16">
        <v>7500</v>
      </c>
    </row>
    <row r="42" spans="1:6" ht="42.75">
      <c r="A42" s="106" t="s">
        <v>174</v>
      </c>
      <c r="B42" s="103" t="s">
        <v>212</v>
      </c>
      <c r="C42" s="11" t="s">
        <v>213</v>
      </c>
      <c r="D42" s="20">
        <f>D43+D53+D50</f>
        <v>17930.2</v>
      </c>
      <c r="E42" s="20">
        <f t="shared" si="0"/>
        <v>0</v>
      </c>
      <c r="F42" s="20">
        <f>F43+F53+F50</f>
        <v>17930.2</v>
      </c>
    </row>
    <row r="43" spans="1:6" ht="63.75">
      <c r="A43" s="21" t="s">
        <v>174</v>
      </c>
      <c r="B43" s="14" t="s">
        <v>214</v>
      </c>
      <c r="C43" s="15" t="s">
        <v>215</v>
      </c>
      <c r="D43" s="18">
        <f>D44+D46+D48</f>
        <v>15948</v>
      </c>
      <c r="E43" s="18">
        <f t="shared" si="0"/>
        <v>0</v>
      </c>
      <c r="F43" s="16">
        <f>F44+F46+F48</f>
        <v>15948</v>
      </c>
    </row>
    <row r="44" spans="1:6" ht="42.75" customHeight="1">
      <c r="A44" s="21" t="s">
        <v>174</v>
      </c>
      <c r="B44" s="14" t="s">
        <v>216</v>
      </c>
      <c r="C44" s="15" t="s">
        <v>217</v>
      </c>
      <c r="D44" s="18">
        <f>D45</f>
        <v>14073</v>
      </c>
      <c r="E44" s="18">
        <f t="shared" si="0"/>
        <v>0</v>
      </c>
      <c r="F44" s="16">
        <f>F45</f>
        <v>14073</v>
      </c>
    </row>
    <row r="45" spans="1:6" ht="51">
      <c r="A45" s="21" t="s">
        <v>174</v>
      </c>
      <c r="B45" s="14" t="s">
        <v>428</v>
      </c>
      <c r="C45" s="17" t="s">
        <v>429</v>
      </c>
      <c r="D45" s="18">
        <v>14073</v>
      </c>
      <c r="E45" s="18">
        <f t="shared" si="0"/>
        <v>0</v>
      </c>
      <c r="F45" s="16">
        <v>14073</v>
      </c>
    </row>
    <row r="46" spans="1:6" ht="51">
      <c r="A46" s="21" t="s">
        <v>174</v>
      </c>
      <c r="B46" s="14" t="s">
        <v>218</v>
      </c>
      <c r="C46" s="15" t="s">
        <v>219</v>
      </c>
      <c r="D46" s="18">
        <f>D47</f>
        <v>375</v>
      </c>
      <c r="E46" s="18">
        <f t="shared" si="0"/>
        <v>0</v>
      </c>
      <c r="F46" s="16">
        <f>F47</f>
        <v>375</v>
      </c>
    </row>
    <row r="47" spans="1:6" ht="51">
      <c r="A47" s="21" t="s">
        <v>174</v>
      </c>
      <c r="B47" s="14" t="s">
        <v>403</v>
      </c>
      <c r="C47" s="17" t="s">
        <v>404</v>
      </c>
      <c r="D47" s="18">
        <v>375</v>
      </c>
      <c r="E47" s="18">
        <f t="shared" si="0"/>
        <v>0</v>
      </c>
      <c r="F47" s="16">
        <v>375</v>
      </c>
    </row>
    <row r="48" spans="1:6" ht="51">
      <c r="A48" s="21" t="s">
        <v>174</v>
      </c>
      <c r="B48" s="14" t="s">
        <v>220</v>
      </c>
      <c r="C48" s="15" t="s">
        <v>221</v>
      </c>
      <c r="D48" s="18">
        <f>D49</f>
        <v>1500</v>
      </c>
      <c r="E48" s="18">
        <f t="shared" si="0"/>
        <v>0</v>
      </c>
      <c r="F48" s="16">
        <f>F49</f>
        <v>1500</v>
      </c>
    </row>
    <row r="49" spans="1:6" ht="45.75" customHeight="1">
      <c r="A49" s="21" t="s">
        <v>174</v>
      </c>
      <c r="B49" s="14" t="s">
        <v>405</v>
      </c>
      <c r="C49" s="15" t="s">
        <v>430</v>
      </c>
      <c r="D49" s="18">
        <v>1500</v>
      </c>
      <c r="E49" s="18">
        <f t="shared" si="0"/>
        <v>0</v>
      </c>
      <c r="F49" s="16">
        <v>1500</v>
      </c>
    </row>
    <row r="50" spans="1:6" ht="25.5">
      <c r="A50" s="21" t="s">
        <v>174</v>
      </c>
      <c r="B50" s="14" t="s">
        <v>116</v>
      </c>
      <c r="C50" s="15" t="s">
        <v>117</v>
      </c>
      <c r="D50" s="18">
        <f>D51</f>
        <v>1.5</v>
      </c>
      <c r="E50" s="18">
        <f t="shared" si="0"/>
        <v>0</v>
      </c>
      <c r="F50" s="18">
        <f>F51</f>
        <v>1.5</v>
      </c>
    </row>
    <row r="51" spans="1:6" ht="25.5">
      <c r="A51" s="21" t="s">
        <v>174</v>
      </c>
      <c r="B51" s="14" t="s">
        <v>118</v>
      </c>
      <c r="C51" s="15" t="s">
        <v>119</v>
      </c>
      <c r="D51" s="18">
        <f>D52</f>
        <v>1.5</v>
      </c>
      <c r="E51" s="18">
        <f t="shared" si="0"/>
        <v>0</v>
      </c>
      <c r="F51" s="18">
        <f>F52</f>
        <v>1.5</v>
      </c>
    </row>
    <row r="52" spans="1:6" ht="76.5">
      <c r="A52" s="21" t="s">
        <v>174</v>
      </c>
      <c r="B52" s="14" t="s">
        <v>6</v>
      </c>
      <c r="C52" s="15" t="s">
        <v>3</v>
      </c>
      <c r="D52" s="18">
        <v>1.5</v>
      </c>
      <c r="E52" s="18">
        <f t="shared" si="0"/>
        <v>0</v>
      </c>
      <c r="F52" s="16">
        <v>1.5</v>
      </c>
    </row>
    <row r="53" spans="1:6" ht="51">
      <c r="A53" s="21" t="s">
        <v>174</v>
      </c>
      <c r="B53" s="14" t="s">
        <v>222</v>
      </c>
      <c r="C53" s="15" t="s">
        <v>223</v>
      </c>
      <c r="D53" s="18">
        <f>D54</f>
        <v>1980.7</v>
      </c>
      <c r="E53" s="18">
        <f t="shared" si="0"/>
        <v>0</v>
      </c>
      <c r="F53" s="16">
        <f>F54</f>
        <v>1980.7</v>
      </c>
    </row>
    <row r="54" spans="1:6" ht="51">
      <c r="A54" s="21" t="s">
        <v>174</v>
      </c>
      <c r="B54" s="14" t="s">
        <v>224</v>
      </c>
      <c r="C54" s="107" t="s">
        <v>225</v>
      </c>
      <c r="D54" s="18">
        <f>D55</f>
        <v>1980.7</v>
      </c>
      <c r="E54" s="18">
        <f t="shared" si="0"/>
        <v>0</v>
      </c>
      <c r="F54" s="16">
        <f>F55</f>
        <v>1980.7</v>
      </c>
    </row>
    <row r="55" spans="1:6" ht="51">
      <c r="A55" s="21" t="s">
        <v>174</v>
      </c>
      <c r="B55" s="14" t="s">
        <v>406</v>
      </c>
      <c r="C55" s="17" t="s">
        <v>407</v>
      </c>
      <c r="D55" s="18">
        <v>1980.7</v>
      </c>
      <c r="E55" s="18">
        <f t="shared" si="0"/>
        <v>0</v>
      </c>
      <c r="F55" s="16">
        <v>1980.7</v>
      </c>
    </row>
    <row r="56" spans="1:6" ht="28.5" hidden="1">
      <c r="A56" s="22" t="s">
        <v>174</v>
      </c>
      <c r="B56" s="23" t="s">
        <v>226</v>
      </c>
      <c r="C56" s="11" t="s">
        <v>227</v>
      </c>
      <c r="D56" s="20">
        <f>D57</f>
        <v>0</v>
      </c>
      <c r="E56" s="20">
        <f t="shared" si="0"/>
        <v>0</v>
      </c>
      <c r="F56" s="20">
        <f>F57</f>
        <v>0</v>
      </c>
    </row>
    <row r="57" spans="1:6" ht="12.75" hidden="1">
      <c r="A57" s="24" t="s">
        <v>174</v>
      </c>
      <c r="B57" s="25" t="s">
        <v>228</v>
      </c>
      <c r="C57" s="17" t="s">
        <v>229</v>
      </c>
      <c r="D57" s="18">
        <f>D58</f>
        <v>0</v>
      </c>
      <c r="E57" s="18">
        <f t="shared" si="0"/>
        <v>0</v>
      </c>
      <c r="F57" s="18">
        <f>F58</f>
        <v>0</v>
      </c>
    </row>
    <row r="58" spans="1:6" ht="12.75" hidden="1">
      <c r="A58" s="24" t="s">
        <v>174</v>
      </c>
      <c r="B58" s="25" t="s">
        <v>230</v>
      </c>
      <c r="C58" s="17" t="s">
        <v>231</v>
      </c>
      <c r="D58" s="18">
        <f>D59</f>
        <v>0</v>
      </c>
      <c r="E58" s="18">
        <f t="shared" si="0"/>
        <v>0</v>
      </c>
      <c r="F58" s="18">
        <f>F59</f>
        <v>0</v>
      </c>
    </row>
    <row r="59" spans="1:6" ht="12.75" hidden="1">
      <c r="A59" s="24" t="s">
        <v>174</v>
      </c>
      <c r="B59" s="25" t="s">
        <v>232</v>
      </c>
      <c r="C59" s="17" t="s">
        <v>162</v>
      </c>
      <c r="D59" s="18">
        <v>0</v>
      </c>
      <c r="E59" s="18">
        <f t="shared" si="0"/>
        <v>0</v>
      </c>
      <c r="F59" s="16">
        <v>0</v>
      </c>
    </row>
    <row r="60" spans="1:6" ht="28.5">
      <c r="A60" s="106" t="s">
        <v>174</v>
      </c>
      <c r="B60" s="103" t="s">
        <v>233</v>
      </c>
      <c r="C60" s="11" t="s">
        <v>234</v>
      </c>
      <c r="D60" s="20">
        <f>D64+D61+D69</f>
        <v>5194.1</v>
      </c>
      <c r="E60" s="20">
        <f t="shared" si="0"/>
        <v>8842.2</v>
      </c>
      <c r="F60" s="20">
        <f>F64+F61+F69</f>
        <v>14036.300000000001</v>
      </c>
    </row>
    <row r="61" spans="1:6" ht="51">
      <c r="A61" s="26" t="s">
        <v>174</v>
      </c>
      <c r="B61" s="27" t="s">
        <v>235</v>
      </c>
      <c r="C61" s="28" t="s">
        <v>431</v>
      </c>
      <c r="D61" s="18">
        <f>D62</f>
        <v>327.6</v>
      </c>
      <c r="E61" s="18">
        <f t="shared" si="0"/>
        <v>0</v>
      </c>
      <c r="F61" s="18">
        <f>F62</f>
        <v>327.6</v>
      </c>
    </row>
    <row r="62" spans="1:6" ht="63.75">
      <c r="A62" s="26" t="s">
        <v>174</v>
      </c>
      <c r="B62" s="27" t="s">
        <v>432</v>
      </c>
      <c r="C62" s="28" t="s">
        <v>433</v>
      </c>
      <c r="D62" s="18">
        <f>D63</f>
        <v>327.6</v>
      </c>
      <c r="E62" s="18">
        <f t="shared" si="0"/>
        <v>0</v>
      </c>
      <c r="F62" s="18">
        <f>F63</f>
        <v>327.6</v>
      </c>
    </row>
    <row r="63" spans="1:6" ht="53.25" customHeight="1">
      <c r="A63" s="21" t="s">
        <v>174</v>
      </c>
      <c r="B63" s="14" t="s">
        <v>408</v>
      </c>
      <c r="C63" s="15" t="s">
        <v>409</v>
      </c>
      <c r="D63" s="18">
        <v>327.6</v>
      </c>
      <c r="E63" s="18">
        <f t="shared" si="0"/>
        <v>0</v>
      </c>
      <c r="F63" s="16">
        <v>327.6</v>
      </c>
    </row>
    <row r="64" spans="1:6" ht="25.5">
      <c r="A64" s="21" t="s">
        <v>174</v>
      </c>
      <c r="B64" s="14" t="s">
        <v>236</v>
      </c>
      <c r="C64" s="15" t="s">
        <v>434</v>
      </c>
      <c r="D64" s="18">
        <f>D65+D67</f>
        <v>4731.5</v>
      </c>
      <c r="E64" s="18">
        <f t="shared" si="0"/>
        <v>8842.2</v>
      </c>
      <c r="F64" s="16">
        <f>F65+F67</f>
        <v>13573.7</v>
      </c>
    </row>
    <row r="65" spans="1:6" ht="25.5">
      <c r="A65" s="21" t="s">
        <v>174</v>
      </c>
      <c r="B65" s="14" t="s">
        <v>237</v>
      </c>
      <c r="C65" s="15" t="s">
        <v>238</v>
      </c>
      <c r="D65" s="18">
        <f>D66</f>
        <v>1000</v>
      </c>
      <c r="E65" s="18">
        <f t="shared" si="0"/>
        <v>0</v>
      </c>
      <c r="F65" s="16">
        <f>F66</f>
        <v>1000</v>
      </c>
    </row>
    <row r="66" spans="1:6" ht="38.25">
      <c r="A66" s="21" t="s">
        <v>174</v>
      </c>
      <c r="B66" s="14" t="s">
        <v>435</v>
      </c>
      <c r="C66" s="17" t="s">
        <v>436</v>
      </c>
      <c r="D66" s="18">
        <v>1000</v>
      </c>
      <c r="E66" s="18">
        <f t="shared" si="0"/>
        <v>0</v>
      </c>
      <c r="F66" s="16">
        <v>1000</v>
      </c>
    </row>
    <row r="67" spans="1:6" ht="38.25">
      <c r="A67" s="21" t="s">
        <v>174</v>
      </c>
      <c r="B67" s="14" t="s">
        <v>239</v>
      </c>
      <c r="C67" s="15" t="s">
        <v>240</v>
      </c>
      <c r="D67" s="18">
        <f>D68</f>
        <v>3731.5</v>
      </c>
      <c r="E67" s="18">
        <f t="shared" si="0"/>
        <v>8842.2</v>
      </c>
      <c r="F67" s="16">
        <f>F68</f>
        <v>12573.7</v>
      </c>
    </row>
    <row r="68" spans="1:6" ht="38.25">
      <c r="A68" s="21" t="s">
        <v>174</v>
      </c>
      <c r="B68" s="14" t="s">
        <v>410</v>
      </c>
      <c r="C68" s="15" t="s">
        <v>411</v>
      </c>
      <c r="D68" s="18">
        <v>3731.5</v>
      </c>
      <c r="E68" s="18">
        <f>F68-D68</f>
        <v>8842.2</v>
      </c>
      <c r="F68" s="16">
        <v>12573.7</v>
      </c>
    </row>
    <row r="69" spans="1:6" ht="51">
      <c r="A69" s="21" t="s">
        <v>174</v>
      </c>
      <c r="B69" s="14" t="s">
        <v>120</v>
      </c>
      <c r="C69" s="117" t="s">
        <v>121</v>
      </c>
      <c r="D69" s="18">
        <f>D70</f>
        <v>135</v>
      </c>
      <c r="E69" s="18">
        <f t="shared" si="0"/>
        <v>0</v>
      </c>
      <c r="F69" s="18">
        <f>F70</f>
        <v>135</v>
      </c>
    </row>
    <row r="70" spans="1:6" ht="51">
      <c r="A70" s="21" t="s">
        <v>174</v>
      </c>
      <c r="B70" s="14" t="s">
        <v>122</v>
      </c>
      <c r="C70" s="117" t="s">
        <v>123</v>
      </c>
      <c r="D70" s="18">
        <f>D71</f>
        <v>135</v>
      </c>
      <c r="E70" s="18">
        <f t="shared" si="0"/>
        <v>0</v>
      </c>
      <c r="F70" s="18">
        <f>F71</f>
        <v>135</v>
      </c>
    </row>
    <row r="71" spans="1:6" ht="51">
      <c r="A71" s="21" t="s">
        <v>174</v>
      </c>
      <c r="B71" s="14" t="s">
        <v>7</v>
      </c>
      <c r="C71" s="15" t="s">
        <v>4</v>
      </c>
      <c r="D71" s="18">
        <v>135</v>
      </c>
      <c r="E71" s="18">
        <f t="shared" si="0"/>
        <v>0</v>
      </c>
      <c r="F71" s="16">
        <v>135</v>
      </c>
    </row>
    <row r="72" spans="1:6" ht="14.25">
      <c r="A72" s="22" t="s">
        <v>174</v>
      </c>
      <c r="B72" s="23" t="s">
        <v>241</v>
      </c>
      <c r="C72" s="105" t="s">
        <v>242</v>
      </c>
      <c r="D72" s="20">
        <f>D73</f>
        <v>175.3</v>
      </c>
      <c r="E72" s="20">
        <f t="shared" si="0"/>
        <v>0</v>
      </c>
      <c r="F72" s="20">
        <f>F73</f>
        <v>175.3</v>
      </c>
    </row>
    <row r="73" spans="1:6" ht="25.5">
      <c r="A73" s="21" t="s">
        <v>174</v>
      </c>
      <c r="B73" s="14" t="s">
        <v>243</v>
      </c>
      <c r="C73" s="15" t="s">
        <v>244</v>
      </c>
      <c r="D73" s="18">
        <f>D74</f>
        <v>175.3</v>
      </c>
      <c r="E73" s="18">
        <f t="shared" si="0"/>
        <v>0</v>
      </c>
      <c r="F73" s="18">
        <f>F74</f>
        <v>175.3</v>
      </c>
    </row>
    <row r="74" spans="1:6" ht="25.5">
      <c r="A74" s="21" t="s">
        <v>174</v>
      </c>
      <c r="B74" s="14" t="s">
        <v>412</v>
      </c>
      <c r="C74" s="15" t="s">
        <v>402</v>
      </c>
      <c r="D74" s="18">
        <v>175.3</v>
      </c>
      <c r="E74" s="18">
        <f t="shared" si="0"/>
        <v>0</v>
      </c>
      <c r="F74" s="16">
        <f>95.3+80</f>
        <v>175.3</v>
      </c>
    </row>
    <row r="75" spans="1:6" ht="14.25" hidden="1">
      <c r="A75" s="106" t="s">
        <v>174</v>
      </c>
      <c r="B75" s="103" t="s">
        <v>456</v>
      </c>
      <c r="C75" s="11" t="s">
        <v>457</v>
      </c>
      <c r="D75" s="20">
        <f aca="true" t="shared" si="1" ref="D75:F76">D76</f>
        <v>0</v>
      </c>
      <c r="E75" s="20">
        <f t="shared" si="1"/>
        <v>0</v>
      </c>
      <c r="F75" s="20">
        <f t="shared" si="1"/>
        <v>0</v>
      </c>
    </row>
    <row r="76" spans="1:6" ht="15" hidden="1">
      <c r="A76" s="21" t="s">
        <v>174</v>
      </c>
      <c r="B76" s="14" t="s">
        <v>458</v>
      </c>
      <c r="C76" s="15" t="s">
        <v>459</v>
      </c>
      <c r="D76" s="18">
        <f t="shared" si="1"/>
        <v>0</v>
      </c>
      <c r="E76" s="18">
        <f t="shared" si="1"/>
        <v>0</v>
      </c>
      <c r="F76" s="18">
        <f t="shared" si="1"/>
        <v>0</v>
      </c>
    </row>
    <row r="77" spans="1:6" ht="15" hidden="1">
      <c r="A77" s="21" t="s">
        <v>174</v>
      </c>
      <c r="B77" s="14" t="s">
        <v>460</v>
      </c>
      <c r="C77" s="15" t="s">
        <v>461</v>
      </c>
      <c r="D77" s="18">
        <v>0</v>
      </c>
      <c r="E77" s="18">
        <f>F77-D77</f>
        <v>0</v>
      </c>
      <c r="F77" s="16">
        <v>0</v>
      </c>
    </row>
    <row r="78" spans="1:6" ht="14.25">
      <c r="A78" s="106" t="s">
        <v>174</v>
      </c>
      <c r="B78" s="103" t="s">
        <v>245</v>
      </c>
      <c r="C78" s="13" t="s">
        <v>246</v>
      </c>
      <c r="D78" s="20">
        <f>D79+D99</f>
        <v>75539.2</v>
      </c>
      <c r="E78" s="20">
        <f t="shared" si="0"/>
        <v>39753.600000000006</v>
      </c>
      <c r="F78" s="20">
        <f>F79+F99</f>
        <v>115292.8</v>
      </c>
    </row>
    <row r="79" spans="1:6" ht="25.5">
      <c r="A79" s="21" t="s">
        <v>174</v>
      </c>
      <c r="B79" s="14" t="s">
        <v>247</v>
      </c>
      <c r="C79" s="15" t="s">
        <v>248</v>
      </c>
      <c r="D79" s="16">
        <f>D80+D93+D83+D90+D96</f>
        <v>75128.2</v>
      </c>
      <c r="E79" s="18">
        <f t="shared" si="0"/>
        <v>39753.600000000006</v>
      </c>
      <c r="F79" s="16">
        <f>F80+F93+F83+F90+F96</f>
        <v>114881.8</v>
      </c>
    </row>
    <row r="80" spans="1:6" ht="15">
      <c r="A80" s="21" t="s">
        <v>174</v>
      </c>
      <c r="B80" s="14" t="s">
        <v>124</v>
      </c>
      <c r="C80" s="15" t="s">
        <v>125</v>
      </c>
      <c r="D80" s="18">
        <f>D81</f>
        <v>9552.8</v>
      </c>
      <c r="E80" s="18">
        <f t="shared" si="0"/>
        <v>0</v>
      </c>
      <c r="F80" s="16">
        <f>F81</f>
        <v>9552.8</v>
      </c>
    </row>
    <row r="81" spans="1:6" ht="15">
      <c r="A81" s="21" t="s">
        <v>174</v>
      </c>
      <c r="B81" s="14" t="s">
        <v>126</v>
      </c>
      <c r="C81" s="15" t="s">
        <v>249</v>
      </c>
      <c r="D81" s="18">
        <f>D82</f>
        <v>9552.8</v>
      </c>
      <c r="E81" s="18">
        <f t="shared" si="0"/>
        <v>0</v>
      </c>
      <c r="F81" s="16">
        <f>F82</f>
        <v>9552.8</v>
      </c>
    </row>
    <row r="82" spans="1:6" ht="25.5">
      <c r="A82" s="21" t="s">
        <v>174</v>
      </c>
      <c r="B82" s="14" t="s">
        <v>110</v>
      </c>
      <c r="C82" s="15" t="s">
        <v>413</v>
      </c>
      <c r="D82" s="18">
        <v>9552.8</v>
      </c>
      <c r="E82" s="18">
        <f t="shared" si="0"/>
        <v>0</v>
      </c>
      <c r="F82" s="16">
        <v>9552.8</v>
      </c>
    </row>
    <row r="83" spans="1:6" ht="25.5">
      <c r="A83" s="21" t="s">
        <v>174</v>
      </c>
      <c r="B83" s="14" t="s">
        <v>127</v>
      </c>
      <c r="C83" s="15" t="s">
        <v>250</v>
      </c>
      <c r="D83" s="18">
        <f>D88+D84+D86</f>
        <v>44344</v>
      </c>
      <c r="E83" s="18">
        <f t="shared" si="0"/>
        <v>8213.900000000001</v>
      </c>
      <c r="F83" s="18">
        <f>F88+F84+F86</f>
        <v>52557.9</v>
      </c>
    </row>
    <row r="84" spans="1:6" ht="51">
      <c r="A84" s="21" t="s">
        <v>174</v>
      </c>
      <c r="B84" s="14" t="s">
        <v>128</v>
      </c>
      <c r="C84" s="15" t="s">
        <v>129</v>
      </c>
      <c r="D84" s="18">
        <f>D85</f>
        <v>44344</v>
      </c>
      <c r="E84" s="18">
        <f t="shared" si="0"/>
        <v>0</v>
      </c>
      <c r="F84" s="18">
        <f>F85</f>
        <v>44344</v>
      </c>
    </row>
    <row r="85" spans="1:6" ht="51">
      <c r="A85" s="21" t="s">
        <v>174</v>
      </c>
      <c r="B85" s="14" t="s">
        <v>111</v>
      </c>
      <c r="C85" s="15" t="s">
        <v>414</v>
      </c>
      <c r="D85" s="18">
        <v>44344</v>
      </c>
      <c r="E85" s="18">
        <f>F85-D85</f>
        <v>0</v>
      </c>
      <c r="F85" s="18">
        <v>44344</v>
      </c>
    </row>
    <row r="86" spans="1:6" ht="38.25">
      <c r="A86" s="21" t="s">
        <v>174</v>
      </c>
      <c r="B86" s="14" t="s">
        <v>816</v>
      </c>
      <c r="C86" s="15" t="s">
        <v>817</v>
      </c>
      <c r="D86" s="18">
        <f>D87</f>
        <v>0</v>
      </c>
      <c r="E86" s="18">
        <f>F86-D86</f>
        <v>8213.9</v>
      </c>
      <c r="F86" s="18">
        <f>F87</f>
        <v>8213.9</v>
      </c>
    </row>
    <row r="87" spans="1:6" ht="38.25">
      <c r="A87" s="21" t="s">
        <v>174</v>
      </c>
      <c r="B87" s="14" t="s">
        <v>812</v>
      </c>
      <c r="C87" s="15" t="s">
        <v>813</v>
      </c>
      <c r="D87" s="18">
        <v>0</v>
      </c>
      <c r="E87" s="18">
        <f>F87-D87</f>
        <v>8213.9</v>
      </c>
      <c r="F87" s="18">
        <f>8213.9</f>
        <v>8213.9</v>
      </c>
    </row>
    <row r="88" spans="1:6" ht="15" hidden="1">
      <c r="A88" s="21" t="s">
        <v>174</v>
      </c>
      <c r="B88" s="14" t="s">
        <v>130</v>
      </c>
      <c r="C88" s="15" t="s">
        <v>251</v>
      </c>
      <c r="D88" s="18">
        <f>D89</f>
        <v>0</v>
      </c>
      <c r="E88" s="18">
        <f>F88-D88</f>
        <v>0</v>
      </c>
      <c r="F88" s="18">
        <f>F89</f>
        <v>0</v>
      </c>
    </row>
    <row r="89" spans="1:6" ht="15" hidden="1">
      <c r="A89" s="21" t="s">
        <v>174</v>
      </c>
      <c r="B89" s="14" t="s">
        <v>112</v>
      </c>
      <c r="C89" s="15" t="s">
        <v>416</v>
      </c>
      <c r="D89" s="18">
        <v>0</v>
      </c>
      <c r="E89" s="18">
        <f>F89-D89</f>
        <v>0</v>
      </c>
      <c r="F89" s="16">
        <v>0</v>
      </c>
    </row>
    <row r="90" spans="1:6" ht="15" hidden="1">
      <c r="A90" s="21"/>
      <c r="B90" s="14"/>
      <c r="C90" s="15"/>
      <c r="D90" s="18"/>
      <c r="E90" s="18"/>
      <c r="F90" s="18"/>
    </row>
    <row r="91" spans="1:6" ht="15" hidden="1">
      <c r="A91" s="21"/>
      <c r="B91" s="14"/>
      <c r="C91" s="15"/>
      <c r="D91" s="18"/>
      <c r="E91" s="18"/>
      <c r="F91" s="18"/>
    </row>
    <row r="92" spans="1:6" ht="15" hidden="1">
      <c r="A92" s="21"/>
      <c r="B92" s="14"/>
      <c r="C92" s="15"/>
      <c r="D92" s="18"/>
      <c r="E92" s="18"/>
      <c r="F92" s="16"/>
    </row>
    <row r="93" spans="1:6" ht="15">
      <c r="A93" s="21" t="s">
        <v>174</v>
      </c>
      <c r="B93" s="14" t="s">
        <v>131</v>
      </c>
      <c r="C93" s="15" t="s">
        <v>132</v>
      </c>
      <c r="D93" s="18">
        <f>D94</f>
        <v>1192.6</v>
      </c>
      <c r="E93" s="18">
        <f aca="true" t="shared" si="2" ref="E93:E103">F93-D93</f>
        <v>0</v>
      </c>
      <c r="F93" s="16">
        <f>F94</f>
        <v>1192.6</v>
      </c>
    </row>
    <row r="94" spans="1:6" ht="25.5">
      <c r="A94" s="21" t="s">
        <v>174</v>
      </c>
      <c r="B94" s="14" t="s">
        <v>133</v>
      </c>
      <c r="C94" s="15" t="s">
        <v>252</v>
      </c>
      <c r="D94" s="18">
        <f>D95</f>
        <v>1192.6</v>
      </c>
      <c r="E94" s="18">
        <f t="shared" si="2"/>
        <v>0</v>
      </c>
      <c r="F94" s="16">
        <f>F95</f>
        <v>1192.6</v>
      </c>
    </row>
    <row r="95" spans="1:6" ht="25.5">
      <c r="A95" s="21" t="s">
        <v>174</v>
      </c>
      <c r="B95" s="14" t="s">
        <v>113</v>
      </c>
      <c r="C95" s="15" t="s">
        <v>417</v>
      </c>
      <c r="D95" s="18">
        <v>1192.6</v>
      </c>
      <c r="E95" s="18">
        <f t="shared" si="2"/>
        <v>0</v>
      </c>
      <c r="F95" s="16">
        <f>1088.3+2.6+1.4+100.3</f>
        <v>1192.6</v>
      </c>
    </row>
    <row r="96" spans="1:6" ht="15">
      <c r="A96" s="21" t="s">
        <v>174</v>
      </c>
      <c r="B96" s="14" t="s">
        <v>134</v>
      </c>
      <c r="C96" s="15" t="s">
        <v>253</v>
      </c>
      <c r="D96" s="18">
        <f>D97</f>
        <v>20038.8</v>
      </c>
      <c r="E96" s="18">
        <f t="shared" si="2"/>
        <v>31539.7</v>
      </c>
      <c r="F96" s="18">
        <f>F97</f>
        <v>51578.5</v>
      </c>
    </row>
    <row r="97" spans="1:6" ht="15">
      <c r="A97" s="21" t="s">
        <v>174</v>
      </c>
      <c r="B97" s="14" t="s">
        <v>135</v>
      </c>
      <c r="C97" s="15" t="s">
        <v>451</v>
      </c>
      <c r="D97" s="18">
        <f>D98</f>
        <v>20038.8</v>
      </c>
      <c r="E97" s="18">
        <f>F97-D97</f>
        <v>31539.7</v>
      </c>
      <c r="F97" s="18">
        <f>F98</f>
        <v>51578.5</v>
      </c>
    </row>
    <row r="98" spans="1:6" ht="25.5">
      <c r="A98" s="21" t="s">
        <v>174</v>
      </c>
      <c r="B98" s="14" t="s">
        <v>114</v>
      </c>
      <c r="C98" s="15" t="s">
        <v>452</v>
      </c>
      <c r="D98" s="18">
        <v>20038.8</v>
      </c>
      <c r="E98" s="18">
        <f>F98-D98</f>
        <v>31539.7</v>
      </c>
      <c r="F98" s="16">
        <f>13503.2+6535.6+516.2+735.8+27802+2485.7</f>
        <v>51578.5</v>
      </c>
    </row>
    <row r="99" spans="1:6" ht="63.75">
      <c r="A99" s="21" t="s">
        <v>174</v>
      </c>
      <c r="B99" s="14" t="s">
        <v>441</v>
      </c>
      <c r="C99" s="15" t="s">
        <v>442</v>
      </c>
      <c r="D99" s="16">
        <f>D100</f>
        <v>411</v>
      </c>
      <c r="E99" s="18">
        <f t="shared" si="2"/>
        <v>0</v>
      </c>
      <c r="F99" s="16">
        <f>F100</f>
        <v>411</v>
      </c>
    </row>
    <row r="100" spans="1:6" ht="25.5">
      <c r="A100" s="21" t="s">
        <v>174</v>
      </c>
      <c r="B100" s="14" t="s">
        <v>443</v>
      </c>
      <c r="C100" s="15" t="s">
        <v>444</v>
      </c>
      <c r="D100" s="18">
        <f>D101</f>
        <v>411</v>
      </c>
      <c r="E100" s="18">
        <f t="shared" si="2"/>
        <v>0</v>
      </c>
      <c r="F100" s="16">
        <f>F101</f>
        <v>411</v>
      </c>
    </row>
    <row r="101" spans="1:6" ht="25.5">
      <c r="A101" s="21" t="s">
        <v>174</v>
      </c>
      <c r="B101" s="14" t="s">
        <v>445</v>
      </c>
      <c r="C101" s="15" t="s">
        <v>446</v>
      </c>
      <c r="D101" s="18">
        <f>D102</f>
        <v>411</v>
      </c>
      <c r="E101" s="18">
        <f t="shared" si="2"/>
        <v>0</v>
      </c>
      <c r="F101" s="16">
        <f>F102</f>
        <v>411</v>
      </c>
    </row>
    <row r="102" spans="1:6" ht="25.5">
      <c r="A102" s="21" t="s">
        <v>174</v>
      </c>
      <c r="B102" s="14" t="s">
        <v>447</v>
      </c>
      <c r="C102" s="15" t="s">
        <v>448</v>
      </c>
      <c r="D102" s="18">
        <v>411</v>
      </c>
      <c r="E102" s="18">
        <f t="shared" si="2"/>
        <v>0</v>
      </c>
      <c r="F102" s="16">
        <v>411</v>
      </c>
    </row>
    <row r="103" spans="1:6" ht="14.25">
      <c r="A103" s="220"/>
      <c r="B103" s="221"/>
      <c r="C103" s="13" t="s">
        <v>254</v>
      </c>
      <c r="D103" s="20">
        <f>D13+D78</f>
        <v>227121.40000000002</v>
      </c>
      <c r="E103" s="20">
        <f t="shared" si="2"/>
        <v>48595.79999999999</v>
      </c>
      <c r="F103" s="12">
        <f>F13+F78</f>
        <v>275717.2</v>
      </c>
    </row>
  </sheetData>
  <sheetProtection/>
  <mergeCells count="3">
    <mergeCell ref="A8:F8"/>
    <mergeCell ref="A11:B11"/>
    <mergeCell ref="A103:B103"/>
  </mergeCells>
  <printOptions/>
  <pageMargins left="0.7" right="0.7" top="0.75" bottom="0.75" header="0.3" footer="0.3"/>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C5" sqref="C5"/>
    </sheetView>
  </sheetViews>
  <sheetFormatPr defaultColWidth="9.00390625" defaultRowHeight="12.75"/>
  <cols>
    <col min="1" max="1" width="6.125" style="149" customWidth="1"/>
    <col min="2" max="2" width="59.00390625" style="149" customWidth="1"/>
    <col min="3" max="3" width="23.375" style="149" customWidth="1"/>
    <col min="4" max="16384" width="9.125" style="149" customWidth="1"/>
  </cols>
  <sheetData>
    <row r="1" ht="15">
      <c r="C1" s="150" t="s">
        <v>851</v>
      </c>
    </row>
    <row r="2" spans="1:4" ht="15">
      <c r="A2" s="151"/>
      <c r="B2" s="151"/>
      <c r="C2" s="150" t="s">
        <v>453</v>
      </c>
      <c r="D2" s="152"/>
    </row>
    <row r="3" spans="1:4" ht="15">
      <c r="A3" s="151"/>
      <c r="B3" s="151"/>
      <c r="C3" s="150" t="s">
        <v>1</v>
      </c>
      <c r="D3" s="152"/>
    </row>
    <row r="4" spans="1:4" ht="15">
      <c r="A4" s="151"/>
      <c r="B4" s="151"/>
      <c r="C4" s="150" t="s">
        <v>158</v>
      </c>
      <c r="D4" s="152"/>
    </row>
    <row r="5" spans="1:4" ht="15">
      <c r="A5" s="151"/>
      <c r="B5" s="151"/>
      <c r="C5" s="150" t="s">
        <v>852</v>
      </c>
      <c r="D5" s="152"/>
    </row>
    <row r="6" spans="1:4" ht="44.25" customHeight="1">
      <c r="A6" s="248" t="s">
        <v>692</v>
      </c>
      <c r="B6" s="248"/>
      <c r="C6" s="248"/>
      <c r="D6" s="152"/>
    </row>
    <row r="7" spans="1:4" ht="15">
      <c r="A7" s="153" t="s">
        <v>693</v>
      </c>
      <c r="B7" s="151"/>
      <c r="C7" s="151"/>
      <c r="D7" s="152"/>
    </row>
    <row r="8" spans="1:4" ht="12.75" customHeight="1">
      <c r="A8" s="249" t="s">
        <v>694</v>
      </c>
      <c r="B8" s="249" t="s">
        <v>695</v>
      </c>
      <c r="C8" s="249" t="s">
        <v>465</v>
      </c>
      <c r="D8" s="152"/>
    </row>
    <row r="9" spans="1:4" ht="23.25" customHeight="1">
      <c r="A9" s="249"/>
      <c r="B9" s="249"/>
      <c r="C9" s="249"/>
      <c r="D9" s="152"/>
    </row>
    <row r="10" spans="1:4" ht="45">
      <c r="A10" s="155" t="s">
        <v>15</v>
      </c>
      <c r="B10" s="156" t="s">
        <v>696</v>
      </c>
      <c r="C10" s="157"/>
      <c r="D10" s="152"/>
    </row>
    <row r="11" spans="1:4" ht="15">
      <c r="A11" s="154"/>
      <c r="B11" s="156" t="s">
        <v>697</v>
      </c>
      <c r="C11" s="157">
        <v>0</v>
      </c>
      <c r="D11" s="152"/>
    </row>
    <row r="12" spans="1:4" ht="15">
      <c r="A12" s="154"/>
      <c r="B12" s="156" t="s">
        <v>698</v>
      </c>
      <c r="C12" s="157">
        <v>0</v>
      </c>
      <c r="D12" s="152"/>
    </row>
    <row r="13" spans="1:4" ht="15">
      <c r="A13" s="154"/>
      <c r="B13" s="156" t="s">
        <v>699</v>
      </c>
      <c r="C13" s="157">
        <v>0</v>
      </c>
      <c r="D13" s="152"/>
    </row>
    <row r="14" spans="1:4" ht="15">
      <c r="A14" s="154"/>
      <c r="B14" s="156" t="s">
        <v>700</v>
      </c>
      <c r="C14" s="157">
        <v>0</v>
      </c>
      <c r="D14" s="152"/>
    </row>
    <row r="15" spans="1:4" ht="15">
      <c r="A15" s="154"/>
      <c r="B15" s="156" t="s">
        <v>701</v>
      </c>
      <c r="C15" s="157"/>
      <c r="D15" s="152"/>
    </row>
    <row r="16" spans="1:4" ht="30">
      <c r="A16" s="155" t="s">
        <v>702</v>
      </c>
      <c r="B16" s="156" t="s">
        <v>703</v>
      </c>
      <c r="C16" s="157"/>
      <c r="D16" s="152"/>
    </row>
    <row r="17" spans="1:4" ht="15">
      <c r="A17" s="154"/>
      <c r="B17" s="156" t="s">
        <v>697</v>
      </c>
      <c r="C17" s="157">
        <v>0</v>
      </c>
      <c r="D17" s="152"/>
    </row>
    <row r="18" spans="1:4" ht="15">
      <c r="A18" s="154"/>
      <c r="B18" s="156" t="s">
        <v>698</v>
      </c>
      <c r="C18" s="154">
        <v>0</v>
      </c>
      <c r="D18" s="152"/>
    </row>
    <row r="19" spans="1:4" ht="15">
      <c r="A19" s="154"/>
      <c r="B19" s="156" t="s">
        <v>699</v>
      </c>
      <c r="C19" s="157">
        <v>0</v>
      </c>
      <c r="D19" s="152"/>
    </row>
    <row r="20" spans="1:4" ht="15">
      <c r="A20" s="154"/>
      <c r="B20" s="156" t="s">
        <v>700</v>
      </c>
      <c r="C20" s="157">
        <f>C17+C18-C19</f>
        <v>0</v>
      </c>
      <c r="D20" s="152"/>
    </row>
    <row r="21" spans="1:4" ht="30">
      <c r="A21" s="155" t="s">
        <v>704</v>
      </c>
      <c r="B21" s="156" t="s">
        <v>705</v>
      </c>
      <c r="C21" s="158"/>
      <c r="D21" s="152"/>
    </row>
    <row r="22" spans="1:4" ht="15">
      <c r="A22" s="154"/>
      <c r="B22" s="156" t="s">
        <v>697</v>
      </c>
      <c r="C22" s="157">
        <v>0</v>
      </c>
      <c r="D22" s="152"/>
    </row>
    <row r="23" spans="1:4" ht="15">
      <c r="A23" s="154"/>
      <c r="B23" s="156" t="s">
        <v>698</v>
      </c>
      <c r="C23" s="154">
        <v>0</v>
      </c>
      <c r="D23" s="152"/>
    </row>
    <row r="24" spans="1:4" ht="15">
      <c r="A24" s="154"/>
      <c r="B24" s="156" t="s">
        <v>699</v>
      </c>
      <c r="C24" s="157">
        <v>0</v>
      </c>
      <c r="D24" s="152"/>
    </row>
    <row r="25" spans="1:4" ht="15">
      <c r="A25" s="154"/>
      <c r="B25" s="156" t="s">
        <v>700</v>
      </c>
      <c r="C25" s="157">
        <f>C22+C23-C24</f>
        <v>0</v>
      </c>
      <c r="D25" s="152"/>
    </row>
    <row r="26" spans="1:3" ht="30">
      <c r="A26" s="155" t="s">
        <v>17</v>
      </c>
      <c r="B26" s="156" t="s">
        <v>706</v>
      </c>
      <c r="C26" s="157"/>
    </row>
    <row r="27" spans="1:3" ht="15">
      <c r="A27" s="154"/>
      <c r="B27" s="156" t="s">
        <v>697</v>
      </c>
      <c r="C27" s="157">
        <v>0</v>
      </c>
    </row>
    <row r="28" spans="1:3" ht="15">
      <c r="A28" s="159"/>
      <c r="B28" s="156" t="s">
        <v>698</v>
      </c>
      <c r="C28" s="157">
        <v>10399.3</v>
      </c>
    </row>
    <row r="29" spans="1:3" ht="15">
      <c r="A29" s="159"/>
      <c r="B29" s="156" t="s">
        <v>699</v>
      </c>
      <c r="C29" s="157">
        <v>0</v>
      </c>
    </row>
    <row r="30" spans="1:3" ht="15">
      <c r="A30" s="159"/>
      <c r="B30" s="156" t="s">
        <v>700</v>
      </c>
      <c r="C30" s="157">
        <v>10399.3</v>
      </c>
    </row>
  </sheetData>
  <sheetProtection/>
  <mergeCells count="4">
    <mergeCell ref="A6:C6"/>
    <mergeCell ref="A8:A9"/>
    <mergeCell ref="B8:B9"/>
    <mergeCell ref="C8:C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F8" sqref="F8"/>
    </sheetView>
  </sheetViews>
  <sheetFormatPr defaultColWidth="24.25390625" defaultRowHeight="12.75"/>
  <cols>
    <col min="1" max="1" width="7.125" style="160" customWidth="1"/>
    <col min="2" max="2" width="43.125" style="160" customWidth="1"/>
    <col min="3" max="16384" width="24.25390625" style="160" customWidth="1"/>
  </cols>
  <sheetData>
    <row r="1" spans="4:6" ht="15">
      <c r="D1" s="150" t="s">
        <v>9</v>
      </c>
      <c r="F1" s="161"/>
    </row>
    <row r="2" ht="12.75" customHeight="1">
      <c r="D2" s="150" t="s">
        <v>453</v>
      </c>
    </row>
    <row r="3" ht="12.75" customHeight="1">
      <c r="D3" s="150" t="s">
        <v>1</v>
      </c>
    </row>
    <row r="4" ht="12.75" customHeight="1">
      <c r="D4" s="150" t="s">
        <v>158</v>
      </c>
    </row>
    <row r="5" ht="18" customHeight="1">
      <c r="D5" s="150" t="s">
        <v>853</v>
      </c>
    </row>
    <row r="6" spans="1:4" ht="41.25" customHeight="1">
      <c r="A6" s="250" t="s">
        <v>707</v>
      </c>
      <c r="B6" s="250"/>
      <c r="C6" s="250"/>
      <c r="D6" s="250"/>
    </row>
    <row r="7" spans="1:4" ht="15">
      <c r="A7" s="162" t="s">
        <v>693</v>
      </c>
      <c r="D7" s="163" t="s">
        <v>170</v>
      </c>
    </row>
    <row r="8" spans="1:4" ht="15" customHeight="1">
      <c r="A8" s="251" t="s">
        <v>694</v>
      </c>
      <c r="B8" s="252" t="s">
        <v>695</v>
      </c>
      <c r="C8" s="253" t="s">
        <v>674</v>
      </c>
      <c r="D8" s="254" t="s">
        <v>675</v>
      </c>
    </row>
    <row r="9" spans="1:4" ht="15">
      <c r="A9" s="251"/>
      <c r="B9" s="252"/>
      <c r="C9" s="251"/>
      <c r="D9" s="255"/>
    </row>
    <row r="10" spans="1:4" ht="48" customHeight="1">
      <c r="A10" s="165" t="s">
        <v>15</v>
      </c>
      <c r="B10" s="166" t="s">
        <v>696</v>
      </c>
      <c r="C10" s="167"/>
      <c r="D10" s="168"/>
    </row>
    <row r="11" spans="1:4" ht="22.5" customHeight="1">
      <c r="A11" s="164"/>
      <c r="B11" s="166" t="s">
        <v>708</v>
      </c>
      <c r="C11" s="167">
        <v>0</v>
      </c>
      <c r="D11" s="168">
        <v>0</v>
      </c>
    </row>
    <row r="12" spans="1:4" ht="24.75" customHeight="1">
      <c r="A12" s="164"/>
      <c r="B12" s="169" t="s">
        <v>709</v>
      </c>
      <c r="C12" s="167">
        <f>C19</f>
        <v>0</v>
      </c>
      <c r="D12" s="168">
        <f>D19</f>
        <v>0</v>
      </c>
    </row>
    <row r="13" spans="1:4" ht="30">
      <c r="A13" s="164"/>
      <c r="B13" s="169" t="s">
        <v>710</v>
      </c>
      <c r="C13" s="167">
        <f>C20</f>
        <v>0</v>
      </c>
      <c r="D13" s="168">
        <v>0</v>
      </c>
    </row>
    <row r="14" spans="1:4" ht="18.75" customHeight="1">
      <c r="A14" s="164"/>
      <c r="B14" s="169" t="s">
        <v>711</v>
      </c>
      <c r="C14" s="167">
        <v>0</v>
      </c>
      <c r="D14" s="168">
        <v>0</v>
      </c>
    </row>
    <row r="15" spans="1:4" ht="19.5" customHeight="1">
      <c r="A15" s="164"/>
      <c r="B15" s="169" t="s">
        <v>712</v>
      </c>
      <c r="C15" s="167">
        <v>0</v>
      </c>
      <c r="D15" s="168">
        <v>0</v>
      </c>
    </row>
    <row r="16" spans="1:4" ht="18" customHeight="1">
      <c r="A16" s="164"/>
      <c r="B16" s="169" t="s">
        <v>701</v>
      </c>
      <c r="C16" s="167"/>
      <c r="D16" s="168"/>
    </row>
    <row r="17" spans="1:4" ht="42" customHeight="1">
      <c r="A17" s="165" t="s">
        <v>702</v>
      </c>
      <c r="B17" s="169" t="s">
        <v>703</v>
      </c>
      <c r="C17" s="167"/>
      <c r="D17" s="168"/>
    </row>
    <row r="18" spans="1:4" ht="21" customHeight="1">
      <c r="A18" s="164"/>
      <c r="B18" s="166" t="s">
        <v>708</v>
      </c>
      <c r="C18" s="167">
        <v>0</v>
      </c>
      <c r="D18" s="168">
        <v>0</v>
      </c>
    </row>
    <row r="19" spans="1:4" ht="21.75" customHeight="1">
      <c r="A19" s="164"/>
      <c r="B19" s="169" t="s">
        <v>709</v>
      </c>
      <c r="C19" s="167">
        <v>0</v>
      </c>
      <c r="D19" s="168">
        <v>0</v>
      </c>
    </row>
    <row r="20" spans="1:4" ht="30">
      <c r="A20" s="164"/>
      <c r="B20" s="169" t="s">
        <v>710</v>
      </c>
      <c r="C20" s="167">
        <v>0</v>
      </c>
      <c r="D20" s="168">
        <v>0</v>
      </c>
    </row>
    <row r="21" spans="1:4" ht="21" customHeight="1">
      <c r="A21" s="164"/>
      <c r="B21" s="169" t="s">
        <v>711</v>
      </c>
      <c r="C21" s="167">
        <v>0</v>
      </c>
      <c r="D21" s="168">
        <v>0</v>
      </c>
    </row>
    <row r="22" spans="1:4" ht="19.5" customHeight="1">
      <c r="A22" s="164"/>
      <c r="B22" s="169" t="s">
        <v>712</v>
      </c>
      <c r="C22" s="167">
        <v>0</v>
      </c>
      <c r="D22" s="168">
        <v>0</v>
      </c>
    </row>
    <row r="23" spans="1:4" ht="34.5" customHeight="1">
      <c r="A23" s="165" t="s">
        <v>704</v>
      </c>
      <c r="B23" s="169" t="s">
        <v>713</v>
      </c>
      <c r="C23" s="167"/>
      <c r="D23" s="168"/>
    </row>
    <row r="24" spans="1:4" ht="25.5" customHeight="1">
      <c r="A24" s="164"/>
      <c r="B24" s="166" t="s">
        <v>708</v>
      </c>
      <c r="C24" s="167">
        <v>0</v>
      </c>
      <c r="D24" s="168">
        <v>0</v>
      </c>
    </row>
    <row r="25" spans="1:4" ht="25.5" customHeight="1">
      <c r="A25" s="164"/>
      <c r="B25" s="169" t="s">
        <v>709</v>
      </c>
      <c r="C25" s="167">
        <v>0</v>
      </c>
      <c r="D25" s="168">
        <v>0</v>
      </c>
    </row>
    <row r="26" spans="1:4" ht="33.75" customHeight="1">
      <c r="A26" s="164"/>
      <c r="B26" s="169" t="s">
        <v>710</v>
      </c>
      <c r="C26" s="167">
        <v>0</v>
      </c>
      <c r="D26" s="168">
        <v>0</v>
      </c>
    </row>
    <row r="27" spans="1:4" ht="19.5" customHeight="1">
      <c r="A27" s="164"/>
      <c r="B27" s="169" t="s">
        <v>711</v>
      </c>
      <c r="C27" s="167">
        <v>0</v>
      </c>
      <c r="D27" s="168">
        <v>0</v>
      </c>
    </row>
    <row r="28" spans="1:4" ht="19.5" customHeight="1">
      <c r="A28" s="164"/>
      <c r="B28" s="169" t="s">
        <v>712</v>
      </c>
      <c r="C28" s="167">
        <v>0</v>
      </c>
      <c r="D28" s="168">
        <v>0</v>
      </c>
    </row>
    <row r="29" spans="1:4" ht="30">
      <c r="A29" s="165" t="s">
        <v>17</v>
      </c>
      <c r="B29" s="166" t="s">
        <v>706</v>
      </c>
      <c r="C29" s="167"/>
      <c r="D29" s="168"/>
    </row>
    <row r="30" spans="1:4" ht="21.75" customHeight="1">
      <c r="A30" s="164"/>
      <c r="B30" s="166" t="s">
        <v>708</v>
      </c>
      <c r="C30" s="167">
        <v>10399.3</v>
      </c>
      <c r="D30" s="168">
        <f>C33</f>
        <v>9399.3</v>
      </c>
    </row>
    <row r="31" spans="1:4" ht="21" customHeight="1">
      <c r="A31" s="164"/>
      <c r="B31" s="169" t="s">
        <v>709</v>
      </c>
      <c r="C31" s="167">
        <v>0</v>
      </c>
      <c r="D31" s="168">
        <v>0</v>
      </c>
    </row>
    <row r="32" spans="1:4" ht="30">
      <c r="A32" s="164"/>
      <c r="B32" s="169" t="s">
        <v>710</v>
      </c>
      <c r="C32" s="167">
        <v>1000</v>
      </c>
      <c r="D32" s="168">
        <v>1000</v>
      </c>
    </row>
    <row r="33" spans="1:4" ht="22.5" customHeight="1">
      <c r="A33" s="164"/>
      <c r="B33" s="169" t="s">
        <v>711</v>
      </c>
      <c r="C33" s="167">
        <f>C30-C32</f>
        <v>9399.3</v>
      </c>
      <c r="D33" s="167">
        <v>0</v>
      </c>
    </row>
    <row r="34" spans="1:4" ht="24" customHeight="1">
      <c r="A34" s="164"/>
      <c r="B34" s="169" t="s">
        <v>712</v>
      </c>
      <c r="C34" s="167">
        <v>0</v>
      </c>
      <c r="D34" s="168">
        <f>D30-D32</f>
        <v>8399.3</v>
      </c>
    </row>
    <row r="35" ht="15">
      <c r="C35" s="161"/>
    </row>
  </sheetData>
  <sheetProtection/>
  <mergeCells count="5">
    <mergeCell ref="A6:D6"/>
    <mergeCell ref="A8:A9"/>
    <mergeCell ref="B8:B9"/>
    <mergeCell ref="C8:C9"/>
    <mergeCell ref="D8:D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16"/>
  <sheetViews>
    <sheetView zoomScalePageLayoutView="0" workbookViewId="0" topLeftCell="A1">
      <selection activeCell="G4" sqref="G4"/>
    </sheetView>
  </sheetViews>
  <sheetFormatPr defaultColWidth="9.00390625" defaultRowHeight="12.75"/>
  <cols>
    <col min="1" max="1" width="8.625" style="93" bestFit="1" customWidth="1"/>
    <col min="2" max="2" width="52.75390625" style="93" customWidth="1"/>
    <col min="3" max="3" width="30.125" style="94" hidden="1" customWidth="1"/>
    <col min="4" max="4" width="27.625" style="94" customWidth="1"/>
    <col min="5" max="16384" width="9.00390625" style="31" customWidth="1"/>
  </cols>
  <sheetData>
    <row r="1" ht="12.75">
      <c r="D1" s="206" t="s">
        <v>691</v>
      </c>
    </row>
    <row r="2" ht="12.75">
      <c r="D2" s="206" t="s">
        <v>5</v>
      </c>
    </row>
    <row r="3" ht="12.75">
      <c r="D3" s="206" t="s">
        <v>163</v>
      </c>
    </row>
    <row r="4" ht="12.75">
      <c r="D4" s="206" t="s">
        <v>164</v>
      </c>
    </row>
    <row r="5" ht="12.75">
      <c r="D5" s="206" t="s">
        <v>845</v>
      </c>
    </row>
    <row r="7" ht="15">
      <c r="B7" s="207" t="s">
        <v>804</v>
      </c>
    </row>
    <row r="8" spans="1:4" ht="12.75">
      <c r="A8" s="242" t="s">
        <v>805</v>
      </c>
      <c r="B8" s="242"/>
      <c r="C8" s="242"/>
      <c r="D8" s="242"/>
    </row>
    <row r="9" spans="1:4" ht="18.75" customHeight="1">
      <c r="A9" s="242"/>
      <c r="B9" s="242"/>
      <c r="C9" s="242"/>
      <c r="D9" s="242"/>
    </row>
    <row r="11" spans="1:4" ht="12.75">
      <c r="A11" s="95" t="s">
        <v>12</v>
      </c>
      <c r="B11" s="95" t="s">
        <v>806</v>
      </c>
      <c r="C11" s="237" t="s">
        <v>807</v>
      </c>
      <c r="D11" s="244"/>
    </row>
    <row r="12" spans="1:4" ht="45">
      <c r="A12" s="26" t="s">
        <v>15</v>
      </c>
      <c r="B12" s="208" t="s">
        <v>808</v>
      </c>
      <c r="C12" s="256">
        <v>159.4</v>
      </c>
      <c r="D12" s="257"/>
    </row>
    <row r="13" spans="1:4" ht="66" customHeight="1">
      <c r="A13" s="209" t="s">
        <v>17</v>
      </c>
      <c r="B13" s="210" t="s">
        <v>809</v>
      </c>
      <c r="C13" s="256">
        <v>676</v>
      </c>
      <c r="D13" s="257"/>
    </row>
    <row r="14" spans="1:4" ht="47.25" customHeight="1">
      <c r="A14" s="99" t="s">
        <v>18</v>
      </c>
      <c r="B14" s="210" t="s">
        <v>810</v>
      </c>
      <c r="C14" s="211">
        <v>441.5</v>
      </c>
      <c r="D14" s="212">
        <v>555.5</v>
      </c>
    </row>
    <row r="15" spans="1:4" ht="120" customHeight="1">
      <c r="A15" s="99" t="s">
        <v>19</v>
      </c>
      <c r="B15" s="210" t="s">
        <v>611</v>
      </c>
      <c r="C15" s="211"/>
      <c r="D15" s="212">
        <v>6.6</v>
      </c>
    </row>
    <row r="16" spans="1:4" ht="90">
      <c r="A16" s="99" t="s">
        <v>811</v>
      </c>
      <c r="B16" s="210" t="s">
        <v>621</v>
      </c>
      <c r="C16" s="211"/>
      <c r="D16" s="212">
        <v>7.4</v>
      </c>
    </row>
    <row r="17" spans="1:4" ht="150" customHeight="1">
      <c r="A17" s="99" t="s">
        <v>21</v>
      </c>
      <c r="B17" s="214" t="s">
        <v>793</v>
      </c>
      <c r="C17" s="211"/>
      <c r="D17" s="212">
        <v>4.1</v>
      </c>
    </row>
    <row r="18" spans="1:4" ht="30.75" customHeight="1">
      <c r="A18" s="99"/>
      <c r="B18" s="213" t="s">
        <v>386</v>
      </c>
      <c r="C18" s="258">
        <f>C12+C13+D14+D15+D16+D17</f>
        <v>1409</v>
      </c>
      <c r="D18" s="259"/>
    </row>
    <row r="19" spans="1:4" ht="12.75">
      <c r="A19" s="96"/>
      <c r="B19" s="96"/>
      <c r="C19" s="100"/>
      <c r="D19" s="100"/>
    </row>
    <row r="20" spans="1:4" ht="12.75">
      <c r="A20" s="96"/>
      <c r="B20" s="96"/>
      <c r="C20" s="100"/>
      <c r="D20" s="100"/>
    </row>
    <row r="21" spans="1:4" ht="12.75">
      <c r="A21" s="96"/>
      <c r="B21" s="96"/>
      <c r="C21" s="100"/>
      <c r="D21" s="100"/>
    </row>
    <row r="22" spans="1:4" ht="12.75">
      <c r="A22" s="96"/>
      <c r="B22" s="96"/>
      <c r="C22" s="97"/>
      <c r="D22" s="97"/>
    </row>
    <row r="23" spans="1:4" ht="12.75">
      <c r="A23" s="96"/>
      <c r="B23" s="96"/>
      <c r="C23" s="97"/>
      <c r="D23" s="97"/>
    </row>
    <row r="24" spans="1:4" ht="12.75">
      <c r="A24" s="96"/>
      <c r="B24" s="96"/>
      <c r="C24" s="97"/>
      <c r="D24" s="97"/>
    </row>
    <row r="25" spans="1:4" ht="12.75">
      <c r="A25" s="96"/>
      <c r="B25" s="96"/>
      <c r="C25" s="97"/>
      <c r="D25" s="97"/>
    </row>
    <row r="26" spans="1:4" ht="12.75">
      <c r="A26" s="96"/>
      <c r="B26" s="96"/>
      <c r="C26" s="97"/>
      <c r="D26" s="97"/>
    </row>
    <row r="27" spans="1:4" ht="12.75">
      <c r="A27" s="96"/>
      <c r="B27" s="96"/>
      <c r="C27" s="97"/>
      <c r="D27" s="97"/>
    </row>
    <row r="28" spans="1:4" ht="12.75">
      <c r="A28" s="96"/>
      <c r="B28" s="96"/>
      <c r="C28" s="97"/>
      <c r="D28" s="97"/>
    </row>
    <row r="29" spans="1:4" ht="12.75">
      <c r="A29" s="96"/>
      <c r="B29" s="96"/>
      <c r="C29" s="97"/>
      <c r="D29" s="97"/>
    </row>
    <row r="30" spans="1:4" ht="12.75">
      <c r="A30" s="96"/>
      <c r="B30" s="96"/>
      <c r="C30" s="97"/>
      <c r="D30" s="97"/>
    </row>
    <row r="31" spans="1:4" ht="12.75">
      <c r="A31" s="96"/>
      <c r="B31" s="96"/>
      <c r="C31" s="97"/>
      <c r="D31" s="97"/>
    </row>
    <row r="32" spans="1:4" ht="12.75">
      <c r="A32" s="96"/>
      <c r="B32" s="96"/>
      <c r="C32" s="97"/>
      <c r="D32" s="97"/>
    </row>
    <row r="33" spans="1:4" ht="12.75">
      <c r="A33" s="96"/>
      <c r="B33" s="96"/>
      <c r="C33" s="97"/>
      <c r="D33" s="97"/>
    </row>
    <row r="34" spans="1:4" ht="12.75">
      <c r="A34" s="96"/>
      <c r="B34" s="96"/>
      <c r="C34" s="97"/>
      <c r="D34" s="97"/>
    </row>
    <row r="35" spans="1:4" ht="12.75">
      <c r="A35" s="96"/>
      <c r="B35" s="96"/>
      <c r="C35" s="97"/>
      <c r="D35" s="97"/>
    </row>
    <row r="36" spans="1:4" ht="12.75">
      <c r="A36" s="96"/>
      <c r="B36" s="96"/>
      <c r="C36" s="97"/>
      <c r="D36" s="97"/>
    </row>
    <row r="37" spans="1:4" ht="12.75">
      <c r="A37" s="96"/>
      <c r="B37" s="96"/>
      <c r="C37" s="97"/>
      <c r="D37" s="97"/>
    </row>
    <row r="38" spans="1:4" ht="12.75">
      <c r="A38" s="96"/>
      <c r="B38" s="96"/>
      <c r="C38" s="97"/>
      <c r="D38" s="97"/>
    </row>
    <row r="39" spans="1:4" ht="12.75">
      <c r="A39" s="96"/>
      <c r="B39" s="96"/>
      <c r="C39" s="97"/>
      <c r="D39" s="97"/>
    </row>
    <row r="40" spans="1:4" ht="12.75">
      <c r="A40" s="96"/>
      <c r="B40" s="96"/>
      <c r="C40" s="97"/>
      <c r="D40" s="97"/>
    </row>
    <row r="41" spans="1:4" ht="12.75">
      <c r="A41" s="96"/>
      <c r="B41" s="96"/>
      <c r="C41" s="97"/>
      <c r="D41" s="97"/>
    </row>
    <row r="42" spans="1:4" ht="12.75">
      <c r="A42" s="96"/>
      <c r="B42" s="96"/>
      <c r="C42" s="97"/>
      <c r="D42" s="97"/>
    </row>
    <row r="43" spans="1:4" ht="12.75">
      <c r="A43" s="96"/>
      <c r="B43" s="96"/>
      <c r="C43" s="97"/>
      <c r="D43" s="97"/>
    </row>
    <row r="44" spans="1:4" ht="12.75">
      <c r="A44" s="96"/>
      <c r="B44" s="96"/>
      <c r="C44" s="97"/>
      <c r="D44" s="97"/>
    </row>
    <row r="45" spans="1:4" ht="12.75">
      <c r="A45" s="96"/>
      <c r="B45" s="96"/>
      <c r="C45" s="97"/>
      <c r="D45" s="97"/>
    </row>
    <row r="46" spans="1:4" ht="12.75">
      <c r="A46" s="96"/>
      <c r="B46" s="96"/>
      <c r="C46" s="97"/>
      <c r="D46" s="97"/>
    </row>
    <row r="47" spans="1:4" ht="12.75">
      <c r="A47" s="96"/>
      <c r="B47" s="96"/>
      <c r="C47" s="97"/>
      <c r="D47" s="97"/>
    </row>
    <row r="48" spans="1:4" ht="12.75">
      <c r="A48" s="96"/>
      <c r="B48" s="96"/>
      <c r="C48" s="97"/>
      <c r="D48" s="97"/>
    </row>
    <row r="49" spans="1:4" ht="12.75">
      <c r="A49" s="96"/>
      <c r="B49" s="96"/>
      <c r="C49" s="97"/>
      <c r="D49" s="97"/>
    </row>
    <row r="50" spans="1:4" ht="12.75">
      <c r="A50" s="96"/>
      <c r="B50" s="96"/>
      <c r="C50" s="97"/>
      <c r="D50" s="97"/>
    </row>
    <row r="51" spans="1:4" ht="12.75">
      <c r="A51" s="96"/>
      <c r="B51" s="96"/>
      <c r="C51" s="97"/>
      <c r="D51" s="97"/>
    </row>
    <row r="52" spans="1:4" ht="12.75">
      <c r="A52" s="96"/>
      <c r="B52" s="96"/>
      <c r="C52" s="97"/>
      <c r="D52" s="97"/>
    </row>
    <row r="53" spans="1:4" ht="12.75">
      <c r="A53" s="96"/>
      <c r="B53" s="96"/>
      <c r="C53" s="97"/>
      <c r="D53" s="97"/>
    </row>
    <row r="54" spans="1:4" ht="12.75">
      <c r="A54" s="96"/>
      <c r="B54" s="96"/>
      <c r="C54" s="97"/>
      <c r="D54" s="97"/>
    </row>
    <row r="55" spans="1:4" ht="12.75">
      <c r="A55" s="96"/>
      <c r="B55" s="96"/>
      <c r="C55" s="97"/>
      <c r="D55" s="97"/>
    </row>
    <row r="56" spans="1:4" ht="12.75">
      <c r="A56" s="96"/>
      <c r="B56" s="96"/>
      <c r="C56" s="97"/>
      <c r="D56" s="97"/>
    </row>
    <row r="57" spans="1:4" ht="12.75">
      <c r="A57" s="96"/>
      <c r="B57" s="96"/>
      <c r="C57" s="97"/>
      <c r="D57" s="97"/>
    </row>
    <row r="58" spans="1:4" ht="12.75">
      <c r="A58" s="96"/>
      <c r="B58" s="96"/>
      <c r="C58" s="97"/>
      <c r="D58" s="97"/>
    </row>
    <row r="59" spans="1:4" ht="12.75">
      <c r="A59" s="96"/>
      <c r="B59" s="96"/>
      <c r="C59" s="97"/>
      <c r="D59" s="97"/>
    </row>
    <row r="60" spans="1:4" ht="12.75">
      <c r="A60" s="96"/>
      <c r="B60" s="96"/>
      <c r="C60" s="97"/>
      <c r="D60" s="97"/>
    </row>
    <row r="61" spans="1:4" ht="12.75">
      <c r="A61" s="96"/>
      <c r="B61" s="96"/>
      <c r="C61" s="97"/>
      <c r="D61" s="97"/>
    </row>
    <row r="62" spans="1:4" ht="12.75">
      <c r="A62" s="96"/>
      <c r="B62" s="96"/>
      <c r="C62" s="97"/>
      <c r="D62" s="97"/>
    </row>
    <row r="63" spans="1:4" ht="12.75">
      <c r="A63" s="96"/>
      <c r="B63" s="96"/>
      <c r="C63" s="97"/>
      <c r="D63" s="97"/>
    </row>
    <row r="64" spans="1:4" ht="12.75">
      <c r="A64" s="96"/>
      <c r="B64" s="96"/>
      <c r="C64" s="97"/>
      <c r="D64" s="97"/>
    </row>
    <row r="65" spans="1:4" ht="12.75">
      <c r="A65" s="96"/>
      <c r="B65" s="96"/>
      <c r="C65" s="97"/>
      <c r="D65" s="97"/>
    </row>
    <row r="66" spans="1:4" ht="12.75">
      <c r="A66" s="96"/>
      <c r="B66" s="96"/>
      <c r="C66" s="97"/>
      <c r="D66" s="97"/>
    </row>
    <row r="67" spans="1:4" ht="12.75">
      <c r="A67" s="96"/>
      <c r="B67" s="96"/>
      <c r="C67" s="97"/>
      <c r="D67" s="97"/>
    </row>
    <row r="68" spans="1:4" ht="12.75">
      <c r="A68" s="96"/>
      <c r="B68" s="96"/>
      <c r="C68" s="97"/>
      <c r="D68" s="97"/>
    </row>
    <row r="69" spans="1:4" ht="12.75">
      <c r="A69" s="96"/>
      <c r="B69" s="96"/>
      <c r="C69" s="97"/>
      <c r="D69" s="97"/>
    </row>
    <row r="70" spans="1:4" ht="12.75">
      <c r="A70" s="96"/>
      <c r="B70" s="96"/>
      <c r="C70" s="97"/>
      <c r="D70" s="97"/>
    </row>
    <row r="71" spans="1:4" ht="12.75">
      <c r="A71" s="96"/>
      <c r="B71" s="96"/>
      <c r="C71" s="97"/>
      <c r="D71" s="97"/>
    </row>
    <row r="72" spans="1:4" ht="12.75">
      <c r="A72" s="96"/>
      <c r="B72" s="96"/>
      <c r="C72" s="97"/>
      <c r="D72" s="97"/>
    </row>
    <row r="73" spans="1:4" ht="12.75">
      <c r="A73" s="96"/>
      <c r="B73" s="96"/>
      <c r="C73" s="97"/>
      <c r="D73" s="97"/>
    </row>
    <row r="74" spans="1:4" ht="12.75">
      <c r="A74" s="96"/>
      <c r="B74" s="96"/>
      <c r="C74" s="97"/>
      <c r="D74" s="97"/>
    </row>
    <row r="75" spans="1:4" ht="12.75">
      <c r="A75" s="96"/>
      <c r="B75" s="96"/>
      <c r="C75" s="97"/>
      <c r="D75" s="97"/>
    </row>
    <row r="76" spans="1:4" ht="12.75">
      <c r="A76" s="96"/>
      <c r="B76" s="96"/>
      <c r="C76" s="97"/>
      <c r="D76" s="97"/>
    </row>
    <row r="77" spans="1:4" ht="12.75">
      <c r="A77" s="96"/>
      <c r="B77" s="96"/>
      <c r="C77" s="97"/>
      <c r="D77" s="97"/>
    </row>
    <row r="78" spans="1:4" ht="12.75">
      <c r="A78" s="96"/>
      <c r="B78" s="96"/>
      <c r="C78" s="97"/>
      <c r="D78" s="97"/>
    </row>
    <row r="79" spans="1:4" ht="12.75">
      <c r="A79" s="96"/>
      <c r="B79" s="96"/>
      <c r="C79" s="97"/>
      <c r="D79" s="97"/>
    </row>
    <row r="80" spans="1:4" ht="12.75">
      <c r="A80" s="96"/>
      <c r="B80" s="96"/>
      <c r="C80" s="97"/>
      <c r="D80" s="97"/>
    </row>
    <row r="81" spans="1:4" ht="12.75">
      <c r="A81" s="96"/>
      <c r="B81" s="96"/>
      <c r="C81" s="97"/>
      <c r="D81" s="97"/>
    </row>
    <row r="82" spans="1:4" ht="12.75">
      <c r="A82" s="96"/>
      <c r="B82" s="96"/>
      <c r="C82" s="97"/>
      <c r="D82" s="97"/>
    </row>
    <row r="83" spans="1:4" ht="12.75">
      <c r="A83" s="96"/>
      <c r="B83" s="96"/>
      <c r="C83" s="97"/>
      <c r="D83" s="97"/>
    </row>
    <row r="84" spans="1:4" ht="12.75">
      <c r="A84" s="96"/>
      <c r="B84" s="96"/>
      <c r="C84" s="97"/>
      <c r="D84" s="97"/>
    </row>
    <row r="85" spans="1:4" ht="12.75">
      <c r="A85" s="96"/>
      <c r="B85" s="96"/>
      <c r="C85" s="97"/>
      <c r="D85" s="97"/>
    </row>
    <row r="86" spans="1:4" ht="12.75">
      <c r="A86" s="96"/>
      <c r="B86" s="96"/>
      <c r="C86" s="97"/>
      <c r="D86" s="97"/>
    </row>
    <row r="87" spans="1:4" ht="12.75">
      <c r="A87" s="96"/>
      <c r="B87" s="96"/>
      <c r="C87" s="97"/>
      <c r="D87" s="97"/>
    </row>
    <row r="88" spans="1:4" ht="12.75">
      <c r="A88" s="96"/>
      <c r="B88" s="96"/>
      <c r="C88" s="97"/>
      <c r="D88" s="97"/>
    </row>
    <row r="89" spans="1:4" ht="12.75">
      <c r="A89" s="96"/>
      <c r="B89" s="96"/>
      <c r="C89" s="97"/>
      <c r="D89" s="97"/>
    </row>
    <row r="90" spans="1:4" ht="12.75">
      <c r="A90" s="96"/>
      <c r="B90" s="96"/>
      <c r="C90" s="97"/>
      <c r="D90" s="97"/>
    </row>
    <row r="91" spans="1:4" ht="12.75">
      <c r="A91" s="96"/>
      <c r="B91" s="96"/>
      <c r="C91" s="97"/>
      <c r="D91" s="97"/>
    </row>
    <row r="92" spans="1:4" ht="12.75">
      <c r="A92" s="96"/>
      <c r="B92" s="96"/>
      <c r="C92" s="97"/>
      <c r="D92" s="97"/>
    </row>
    <row r="93" spans="1:4" ht="12.75">
      <c r="A93" s="96"/>
      <c r="B93" s="96"/>
      <c r="C93" s="97"/>
      <c r="D93" s="97"/>
    </row>
    <row r="94" spans="3:4" ht="12.75">
      <c r="C94" s="98"/>
      <c r="D94" s="98"/>
    </row>
    <row r="95" spans="3:4" ht="12.75">
      <c r="C95" s="98"/>
      <c r="D95" s="98"/>
    </row>
    <row r="96" spans="3:4" ht="12.75">
      <c r="C96" s="98"/>
      <c r="D96" s="98"/>
    </row>
    <row r="97" spans="3:4" ht="12.75">
      <c r="C97" s="98"/>
      <c r="D97" s="98"/>
    </row>
    <row r="98" spans="3:4" ht="12.75">
      <c r="C98" s="98"/>
      <c r="D98" s="98"/>
    </row>
    <row r="99" spans="3:4" ht="12.75">
      <c r="C99" s="98"/>
      <c r="D99" s="98"/>
    </row>
    <row r="100" spans="3:4" ht="12.75">
      <c r="C100" s="98"/>
      <c r="D100" s="98"/>
    </row>
    <row r="101" spans="3:4" ht="12.75">
      <c r="C101" s="98"/>
      <c r="D101" s="98"/>
    </row>
    <row r="102" spans="3:4" ht="12.75">
      <c r="C102" s="98"/>
      <c r="D102" s="98"/>
    </row>
    <row r="103" spans="3:4" ht="12.75">
      <c r="C103" s="98"/>
      <c r="D103" s="98"/>
    </row>
    <row r="104" spans="3:4" ht="12.75">
      <c r="C104" s="98"/>
      <c r="D104" s="98"/>
    </row>
    <row r="105" spans="3:4" ht="12.75">
      <c r="C105" s="98"/>
      <c r="D105" s="98"/>
    </row>
    <row r="106" spans="3:4" ht="12.75">
      <c r="C106" s="98"/>
      <c r="D106" s="98"/>
    </row>
    <row r="107" spans="3:4" ht="12.75">
      <c r="C107" s="98"/>
      <c r="D107" s="98"/>
    </row>
    <row r="108" spans="3:4" ht="12.75">
      <c r="C108" s="98"/>
      <c r="D108" s="98"/>
    </row>
    <row r="109" spans="3:4" ht="12.75">
      <c r="C109" s="98"/>
      <c r="D109" s="98"/>
    </row>
    <row r="110" spans="3:4" ht="12.75">
      <c r="C110" s="98"/>
      <c r="D110" s="98"/>
    </row>
    <row r="111" spans="3:4" ht="12.75">
      <c r="C111" s="98"/>
      <c r="D111" s="98"/>
    </row>
    <row r="112" spans="3:4" ht="12.75">
      <c r="C112" s="98"/>
      <c r="D112" s="98"/>
    </row>
    <row r="113" spans="3:4" ht="12.75">
      <c r="C113" s="98"/>
      <c r="D113" s="98"/>
    </row>
    <row r="114" spans="3:4" ht="12.75">
      <c r="C114" s="98"/>
      <c r="D114" s="98"/>
    </row>
    <row r="115" spans="3:4" ht="12.75">
      <c r="C115" s="98"/>
      <c r="D115" s="98"/>
    </row>
    <row r="116" spans="3:4" ht="12.75">
      <c r="C116" s="98"/>
      <c r="D116" s="98"/>
    </row>
  </sheetData>
  <sheetProtection/>
  <mergeCells count="5">
    <mergeCell ref="A8:D9"/>
    <mergeCell ref="C11:D11"/>
    <mergeCell ref="C12:D12"/>
    <mergeCell ref="C13:D13"/>
    <mergeCell ref="C18:D1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92"/>
  <sheetViews>
    <sheetView zoomScalePageLayoutView="0" workbookViewId="0" topLeftCell="A61">
      <selection activeCell="I8" sqref="I8"/>
    </sheetView>
  </sheetViews>
  <sheetFormatPr defaultColWidth="9.00390625" defaultRowHeight="12.75"/>
  <cols>
    <col min="1" max="1" width="4.375" style="31" bestFit="1" customWidth="1"/>
    <col min="2" max="2" width="23.75390625" style="1" bestFit="1" customWidth="1"/>
    <col min="3" max="3" width="67.00390625" style="31" customWidth="1"/>
    <col min="4" max="4" width="11.75390625" style="1" customWidth="1"/>
    <col min="5" max="5" width="11.75390625" style="31" customWidth="1"/>
    <col min="6" max="16384" width="9.125" style="31" customWidth="1"/>
  </cols>
  <sheetData>
    <row r="1" spans="4:5" ht="12.75">
      <c r="D1" s="222" t="s">
        <v>846</v>
      </c>
      <c r="E1" s="223"/>
    </row>
    <row r="2" spans="4:5" ht="12.75">
      <c r="D2" s="223" t="s">
        <v>453</v>
      </c>
      <c r="E2" s="223"/>
    </row>
    <row r="3" spans="3:5" ht="12.75">
      <c r="C3" s="223" t="s">
        <v>672</v>
      </c>
      <c r="D3" s="223"/>
      <c r="E3" s="223"/>
    </row>
    <row r="4" spans="4:5" ht="12.75">
      <c r="D4" s="222" t="s">
        <v>845</v>
      </c>
      <c r="E4" s="223"/>
    </row>
    <row r="5" ht="12.75">
      <c r="D5" s="5"/>
    </row>
    <row r="7" spans="1:5" ht="14.25">
      <c r="A7" s="218" t="s">
        <v>673</v>
      </c>
      <c r="B7" s="218"/>
      <c r="C7" s="218"/>
      <c r="D7" s="218"/>
      <c r="E7" s="218"/>
    </row>
    <row r="8" spans="1:4" ht="12.75">
      <c r="A8" s="145"/>
      <c r="B8" s="145"/>
      <c r="C8" s="145"/>
      <c r="D8" s="145"/>
    </row>
    <row r="9" ht="12.75">
      <c r="E9" s="5" t="s">
        <v>170</v>
      </c>
    </row>
    <row r="10" spans="1:5" ht="25.5">
      <c r="A10" s="219" t="s">
        <v>171</v>
      </c>
      <c r="B10" s="219"/>
      <c r="C10" s="9" t="s">
        <v>172</v>
      </c>
      <c r="D10" s="146" t="s">
        <v>674</v>
      </c>
      <c r="E10" s="146" t="s">
        <v>675</v>
      </c>
    </row>
    <row r="11" spans="1:5" ht="12.75">
      <c r="A11" s="3">
        <v>1</v>
      </c>
      <c r="B11" s="8">
        <v>2</v>
      </c>
      <c r="C11" s="10">
        <v>3</v>
      </c>
      <c r="D11" s="3">
        <v>4</v>
      </c>
      <c r="E11" s="3">
        <v>6</v>
      </c>
    </row>
    <row r="12" spans="1:5" ht="14.25">
      <c r="A12" s="102" t="s">
        <v>174</v>
      </c>
      <c r="B12" s="103" t="s">
        <v>175</v>
      </c>
      <c r="C12" s="11" t="s">
        <v>176</v>
      </c>
      <c r="D12" s="20">
        <f>D13+D24+D29+D40+D58+D18+D54+D70</f>
        <v>148526.3</v>
      </c>
      <c r="E12" s="20">
        <f>E13+E24+E29+E40+E58+E18+E54+E70</f>
        <v>146195.1</v>
      </c>
    </row>
    <row r="13" spans="1:5" ht="14.25">
      <c r="A13" s="102" t="s">
        <v>174</v>
      </c>
      <c r="B13" s="103" t="s">
        <v>177</v>
      </c>
      <c r="C13" s="13" t="s">
        <v>178</v>
      </c>
      <c r="D13" s="12">
        <f>D14</f>
        <v>49858.2</v>
      </c>
      <c r="E13" s="12">
        <f>E14</f>
        <v>50258.2</v>
      </c>
    </row>
    <row r="14" spans="1:5" ht="15">
      <c r="A14" s="104" t="s">
        <v>174</v>
      </c>
      <c r="B14" s="14" t="s">
        <v>179</v>
      </c>
      <c r="C14" s="15" t="s">
        <v>180</v>
      </c>
      <c r="D14" s="16">
        <f>D15+D16+D17</f>
        <v>49858.2</v>
      </c>
      <c r="E14" s="16">
        <f>E15+E16+E17</f>
        <v>50258.2</v>
      </c>
    </row>
    <row r="15" spans="1:5" ht="51">
      <c r="A15" s="104" t="s">
        <v>174</v>
      </c>
      <c r="B15" s="14" t="s">
        <v>181</v>
      </c>
      <c r="C15" s="15" t="s">
        <v>182</v>
      </c>
      <c r="D15" s="18">
        <v>45458</v>
      </c>
      <c r="E15" s="16">
        <v>46450</v>
      </c>
    </row>
    <row r="16" spans="1:5" ht="76.5">
      <c r="A16" s="104" t="s">
        <v>174</v>
      </c>
      <c r="B16" s="14" t="s">
        <v>183</v>
      </c>
      <c r="C16" s="15" t="s">
        <v>184</v>
      </c>
      <c r="D16" s="18">
        <v>150</v>
      </c>
      <c r="E16" s="16">
        <v>200</v>
      </c>
    </row>
    <row r="17" spans="1:5" ht="25.5">
      <c r="A17" s="21" t="s">
        <v>174</v>
      </c>
      <c r="B17" s="14" t="s">
        <v>185</v>
      </c>
      <c r="C17" s="15" t="s">
        <v>186</v>
      </c>
      <c r="D17" s="18">
        <v>4250.2</v>
      </c>
      <c r="E17" s="16">
        <v>3608.2</v>
      </c>
    </row>
    <row r="18" spans="1:5" ht="32.25" customHeight="1">
      <c r="A18" s="102" t="s">
        <v>174</v>
      </c>
      <c r="B18" s="103" t="s">
        <v>187</v>
      </c>
      <c r="C18" s="105" t="s">
        <v>188</v>
      </c>
      <c r="D18" s="12">
        <f>D19</f>
        <v>1909.1</v>
      </c>
      <c r="E18" s="12">
        <f>E19</f>
        <v>2148.5</v>
      </c>
    </row>
    <row r="19" spans="1:5" ht="25.5">
      <c r="A19" s="104" t="s">
        <v>174</v>
      </c>
      <c r="B19" s="14" t="s">
        <v>189</v>
      </c>
      <c r="C19" s="15" t="s">
        <v>190</v>
      </c>
      <c r="D19" s="16">
        <f>D23+D22+D21+D20</f>
        <v>1909.1</v>
      </c>
      <c r="E19" s="16">
        <f>E23+E22+E21+E20</f>
        <v>2148.5</v>
      </c>
    </row>
    <row r="20" spans="1:5" ht="51">
      <c r="A20" s="104" t="s">
        <v>174</v>
      </c>
      <c r="B20" s="14" t="s">
        <v>191</v>
      </c>
      <c r="C20" s="15" t="s">
        <v>399</v>
      </c>
      <c r="D20" s="16">
        <f>392+809.1</f>
        <v>1201.1</v>
      </c>
      <c r="E20" s="16">
        <f>392+1048.5</f>
        <v>1440.5</v>
      </c>
    </row>
    <row r="21" spans="1:5" ht="63.75">
      <c r="A21" s="104" t="s">
        <v>174</v>
      </c>
      <c r="B21" s="14" t="s">
        <v>192</v>
      </c>
      <c r="C21" s="15" t="s">
        <v>400</v>
      </c>
      <c r="D21" s="16">
        <v>10</v>
      </c>
      <c r="E21" s="16">
        <v>10</v>
      </c>
    </row>
    <row r="22" spans="1:5" ht="51">
      <c r="A22" s="104" t="s">
        <v>174</v>
      </c>
      <c r="B22" s="14" t="s">
        <v>193</v>
      </c>
      <c r="C22" s="15" t="s">
        <v>398</v>
      </c>
      <c r="D22" s="16">
        <v>698</v>
      </c>
      <c r="E22" s="16">
        <v>698</v>
      </c>
    </row>
    <row r="23" spans="1:5" ht="38.25" hidden="1">
      <c r="A23" s="104" t="s">
        <v>174</v>
      </c>
      <c r="B23" s="14" t="s">
        <v>194</v>
      </c>
      <c r="C23" s="15" t="s">
        <v>676</v>
      </c>
      <c r="D23" s="16">
        <v>0</v>
      </c>
      <c r="E23" s="16">
        <v>0</v>
      </c>
    </row>
    <row r="24" spans="1:5" ht="14.25">
      <c r="A24" s="106" t="s">
        <v>174</v>
      </c>
      <c r="B24" s="103" t="s">
        <v>195</v>
      </c>
      <c r="C24" s="13" t="s">
        <v>196</v>
      </c>
      <c r="D24" s="20">
        <f>D25+D27</f>
        <v>2100</v>
      </c>
      <c r="E24" s="12">
        <f>E27+E25</f>
        <v>2100</v>
      </c>
    </row>
    <row r="25" spans="1:5" ht="15">
      <c r="A25" s="21" t="s">
        <v>174</v>
      </c>
      <c r="B25" s="14" t="s">
        <v>197</v>
      </c>
      <c r="C25" s="15" t="s">
        <v>159</v>
      </c>
      <c r="D25" s="18">
        <f>D26</f>
        <v>1600</v>
      </c>
      <c r="E25" s="16">
        <f>E26</f>
        <v>1600</v>
      </c>
    </row>
    <row r="26" spans="1:5" ht="15">
      <c r="A26" s="21" t="s">
        <v>174</v>
      </c>
      <c r="B26" s="14" t="s">
        <v>198</v>
      </c>
      <c r="C26" s="15" t="s">
        <v>159</v>
      </c>
      <c r="D26" s="18">
        <v>1600</v>
      </c>
      <c r="E26" s="16">
        <v>1600</v>
      </c>
    </row>
    <row r="27" spans="1:5" ht="15">
      <c r="A27" s="21" t="s">
        <v>174</v>
      </c>
      <c r="B27" s="14" t="s">
        <v>199</v>
      </c>
      <c r="C27" s="15" t="s">
        <v>200</v>
      </c>
      <c r="D27" s="18">
        <f>D28</f>
        <v>500</v>
      </c>
      <c r="E27" s="16">
        <f>E28</f>
        <v>500</v>
      </c>
    </row>
    <row r="28" spans="1:5" ht="15">
      <c r="A28" s="21" t="s">
        <v>174</v>
      </c>
      <c r="B28" s="14" t="s">
        <v>201</v>
      </c>
      <c r="C28" s="15" t="s">
        <v>200</v>
      </c>
      <c r="D28" s="18">
        <v>500</v>
      </c>
      <c r="E28" s="16">
        <v>500</v>
      </c>
    </row>
    <row r="29" spans="1:5" ht="14.25">
      <c r="A29" s="106" t="s">
        <v>174</v>
      </c>
      <c r="B29" s="103" t="s">
        <v>202</v>
      </c>
      <c r="C29" s="13" t="s">
        <v>203</v>
      </c>
      <c r="D29" s="20">
        <f>D30+D32+D35</f>
        <v>71201.6</v>
      </c>
      <c r="E29" s="12">
        <f>E30+E35+E32</f>
        <v>71731</v>
      </c>
    </row>
    <row r="30" spans="1:5" ht="15">
      <c r="A30" s="21" t="s">
        <v>174</v>
      </c>
      <c r="B30" s="14" t="s">
        <v>204</v>
      </c>
      <c r="C30" s="15" t="s">
        <v>205</v>
      </c>
      <c r="D30" s="18">
        <f>D31</f>
        <v>8761.6</v>
      </c>
      <c r="E30" s="16">
        <f>E31</f>
        <v>9191</v>
      </c>
    </row>
    <row r="31" spans="1:5" ht="25.5">
      <c r="A31" s="21" t="s">
        <v>174</v>
      </c>
      <c r="B31" s="14" t="s">
        <v>418</v>
      </c>
      <c r="C31" s="15" t="s">
        <v>419</v>
      </c>
      <c r="D31" s="18">
        <f>7651+1110.6</f>
        <v>8761.6</v>
      </c>
      <c r="E31" s="16">
        <f>7691+1500</f>
        <v>9191</v>
      </c>
    </row>
    <row r="32" spans="1:5" ht="15">
      <c r="A32" s="21" t="s">
        <v>174</v>
      </c>
      <c r="B32" s="14" t="s">
        <v>206</v>
      </c>
      <c r="C32" s="17" t="s">
        <v>207</v>
      </c>
      <c r="D32" s="18">
        <f>D34+D33</f>
        <v>17440</v>
      </c>
      <c r="E32" s="18">
        <f>E34+E33</f>
        <v>17540</v>
      </c>
    </row>
    <row r="33" spans="1:5" ht="15">
      <c r="A33" s="21" t="s">
        <v>174</v>
      </c>
      <c r="B33" s="14" t="s">
        <v>208</v>
      </c>
      <c r="C33" s="17" t="s">
        <v>161</v>
      </c>
      <c r="D33" s="18">
        <v>2440</v>
      </c>
      <c r="E33" s="16">
        <v>2440</v>
      </c>
    </row>
    <row r="34" spans="1:5" ht="15">
      <c r="A34" s="21" t="s">
        <v>174</v>
      </c>
      <c r="B34" s="14" t="s">
        <v>209</v>
      </c>
      <c r="C34" s="17" t="s">
        <v>160</v>
      </c>
      <c r="D34" s="18">
        <v>15000</v>
      </c>
      <c r="E34" s="16">
        <v>15100</v>
      </c>
    </row>
    <row r="35" spans="1:5" ht="15">
      <c r="A35" s="21" t="s">
        <v>174</v>
      </c>
      <c r="B35" s="14" t="s">
        <v>210</v>
      </c>
      <c r="C35" s="17" t="s">
        <v>211</v>
      </c>
      <c r="D35" s="18">
        <f>D36+D38</f>
        <v>45000</v>
      </c>
      <c r="E35" s="16">
        <f>E36+E38</f>
        <v>45000</v>
      </c>
    </row>
    <row r="36" spans="1:5" ht="15">
      <c r="A36" s="21" t="s">
        <v>174</v>
      </c>
      <c r="B36" s="14" t="s">
        <v>420</v>
      </c>
      <c r="C36" s="17" t="s">
        <v>421</v>
      </c>
      <c r="D36" s="18">
        <f>D37</f>
        <v>37000</v>
      </c>
      <c r="E36" s="16">
        <f>E37</f>
        <v>37000</v>
      </c>
    </row>
    <row r="37" spans="1:5" ht="25.5">
      <c r="A37" s="21" t="s">
        <v>174</v>
      </c>
      <c r="B37" s="14" t="s">
        <v>422</v>
      </c>
      <c r="C37" s="15" t="s">
        <v>423</v>
      </c>
      <c r="D37" s="18">
        <v>37000</v>
      </c>
      <c r="E37" s="16">
        <v>37000</v>
      </c>
    </row>
    <row r="38" spans="1:5" ht="15">
      <c r="A38" s="21" t="s">
        <v>174</v>
      </c>
      <c r="B38" s="14" t="s">
        <v>424</v>
      </c>
      <c r="C38" s="17" t="s">
        <v>425</v>
      </c>
      <c r="D38" s="18">
        <f>D39</f>
        <v>8000</v>
      </c>
      <c r="E38" s="16">
        <f>E39</f>
        <v>8000</v>
      </c>
    </row>
    <row r="39" spans="1:5" ht="25.5">
      <c r="A39" s="21" t="s">
        <v>174</v>
      </c>
      <c r="B39" s="14" t="s">
        <v>426</v>
      </c>
      <c r="C39" s="15" t="s">
        <v>427</v>
      </c>
      <c r="D39" s="18">
        <f>7000+1000</f>
        <v>8000</v>
      </c>
      <c r="E39" s="16">
        <f>7000+1000</f>
        <v>8000</v>
      </c>
    </row>
    <row r="40" spans="1:5" ht="42.75">
      <c r="A40" s="106" t="s">
        <v>174</v>
      </c>
      <c r="B40" s="103" t="s">
        <v>212</v>
      </c>
      <c r="C40" s="11" t="s">
        <v>213</v>
      </c>
      <c r="D40" s="20">
        <f>D41+D51+D48</f>
        <v>17899.5</v>
      </c>
      <c r="E40" s="20">
        <f>E41+E51+E48</f>
        <v>17899.5</v>
      </c>
    </row>
    <row r="41" spans="1:5" ht="63.75">
      <c r="A41" s="21" t="s">
        <v>174</v>
      </c>
      <c r="B41" s="14" t="s">
        <v>214</v>
      </c>
      <c r="C41" s="15" t="s">
        <v>215</v>
      </c>
      <c r="D41" s="18">
        <f>D42+D44+D46</f>
        <v>15948</v>
      </c>
      <c r="E41" s="16">
        <f>E42+E44+E46</f>
        <v>15948</v>
      </c>
    </row>
    <row r="42" spans="1:5" ht="42" customHeight="1">
      <c r="A42" s="21" t="s">
        <v>174</v>
      </c>
      <c r="B42" s="14" t="s">
        <v>216</v>
      </c>
      <c r="C42" s="15" t="s">
        <v>217</v>
      </c>
      <c r="D42" s="18">
        <f>D43</f>
        <v>14073</v>
      </c>
      <c r="E42" s="16">
        <f>E43</f>
        <v>14073</v>
      </c>
    </row>
    <row r="43" spans="1:5" ht="51">
      <c r="A43" s="21" t="s">
        <v>174</v>
      </c>
      <c r="B43" s="14" t="s">
        <v>428</v>
      </c>
      <c r="C43" s="15" t="s">
        <v>429</v>
      </c>
      <c r="D43" s="18">
        <v>14073</v>
      </c>
      <c r="E43" s="16">
        <v>14073</v>
      </c>
    </row>
    <row r="44" spans="1:5" ht="51">
      <c r="A44" s="21" t="s">
        <v>174</v>
      </c>
      <c r="B44" s="14" t="s">
        <v>218</v>
      </c>
      <c r="C44" s="15" t="s">
        <v>219</v>
      </c>
      <c r="D44" s="18">
        <f>D45</f>
        <v>375</v>
      </c>
      <c r="E44" s="16">
        <f>E45</f>
        <v>375</v>
      </c>
    </row>
    <row r="45" spans="1:5" ht="51">
      <c r="A45" s="21" t="s">
        <v>174</v>
      </c>
      <c r="B45" s="14" t="s">
        <v>403</v>
      </c>
      <c r="C45" s="147" t="s">
        <v>404</v>
      </c>
      <c r="D45" s="18">
        <v>375</v>
      </c>
      <c r="E45" s="16">
        <v>375</v>
      </c>
    </row>
    <row r="46" spans="1:5" ht="51">
      <c r="A46" s="21" t="s">
        <v>174</v>
      </c>
      <c r="B46" s="14" t="s">
        <v>220</v>
      </c>
      <c r="C46" s="15" t="s">
        <v>221</v>
      </c>
      <c r="D46" s="18">
        <f>D47</f>
        <v>1500</v>
      </c>
      <c r="E46" s="16">
        <f>E47</f>
        <v>1500</v>
      </c>
    </row>
    <row r="47" spans="1:5" ht="42" customHeight="1">
      <c r="A47" s="21" t="s">
        <v>174</v>
      </c>
      <c r="B47" s="14" t="s">
        <v>405</v>
      </c>
      <c r="C47" s="15" t="s">
        <v>430</v>
      </c>
      <c r="D47" s="18">
        <v>1500</v>
      </c>
      <c r="E47" s="16">
        <v>1500</v>
      </c>
    </row>
    <row r="48" spans="1:5" ht="25.5">
      <c r="A48" s="21" t="s">
        <v>174</v>
      </c>
      <c r="B48" s="14" t="s">
        <v>116</v>
      </c>
      <c r="C48" s="15" t="s">
        <v>117</v>
      </c>
      <c r="D48" s="18">
        <f>D49</f>
        <v>1.5</v>
      </c>
      <c r="E48" s="18">
        <f>E49</f>
        <v>1.5</v>
      </c>
    </row>
    <row r="49" spans="1:5" ht="25.5">
      <c r="A49" s="21" t="s">
        <v>174</v>
      </c>
      <c r="B49" s="14" t="s">
        <v>118</v>
      </c>
      <c r="C49" s="15" t="s">
        <v>119</v>
      </c>
      <c r="D49" s="18">
        <f>D50</f>
        <v>1.5</v>
      </c>
      <c r="E49" s="18">
        <f>E50</f>
        <v>1.5</v>
      </c>
    </row>
    <row r="50" spans="1:5" ht="76.5">
      <c r="A50" s="21" t="s">
        <v>174</v>
      </c>
      <c r="B50" s="14" t="s">
        <v>6</v>
      </c>
      <c r="C50" s="15" t="s">
        <v>3</v>
      </c>
      <c r="D50" s="18">
        <v>1.5</v>
      </c>
      <c r="E50" s="16">
        <v>1.5</v>
      </c>
    </row>
    <row r="51" spans="1:5" ht="51">
      <c r="A51" s="21" t="s">
        <v>174</v>
      </c>
      <c r="B51" s="14" t="s">
        <v>222</v>
      </c>
      <c r="C51" s="15" t="s">
        <v>223</v>
      </c>
      <c r="D51" s="18">
        <f>D52</f>
        <v>1950</v>
      </c>
      <c r="E51" s="16">
        <f>E52</f>
        <v>1950</v>
      </c>
    </row>
    <row r="52" spans="1:5" ht="51">
      <c r="A52" s="21" t="s">
        <v>174</v>
      </c>
      <c r="B52" s="14" t="s">
        <v>224</v>
      </c>
      <c r="C52" s="148" t="s">
        <v>225</v>
      </c>
      <c r="D52" s="18">
        <f>D53</f>
        <v>1950</v>
      </c>
      <c r="E52" s="16">
        <f>E53</f>
        <v>1950</v>
      </c>
    </row>
    <row r="53" spans="1:5" ht="51">
      <c r="A53" s="21" t="s">
        <v>174</v>
      </c>
      <c r="B53" s="14" t="s">
        <v>406</v>
      </c>
      <c r="C53" s="17" t="s">
        <v>407</v>
      </c>
      <c r="D53" s="18">
        <v>1950</v>
      </c>
      <c r="E53" s="16">
        <v>1950</v>
      </c>
    </row>
    <row r="54" spans="1:5" ht="28.5" hidden="1">
      <c r="A54" s="22" t="s">
        <v>174</v>
      </c>
      <c r="B54" s="23" t="s">
        <v>226</v>
      </c>
      <c r="C54" s="11" t="s">
        <v>227</v>
      </c>
      <c r="D54" s="20">
        <f aca="true" t="shared" si="0" ref="D54:E56">D55</f>
        <v>0</v>
      </c>
      <c r="E54" s="20">
        <f t="shared" si="0"/>
        <v>0</v>
      </c>
    </row>
    <row r="55" spans="1:5" ht="12.75" hidden="1">
      <c r="A55" s="24" t="s">
        <v>174</v>
      </c>
      <c r="B55" s="25" t="s">
        <v>228</v>
      </c>
      <c r="C55" s="17" t="s">
        <v>229</v>
      </c>
      <c r="D55" s="18">
        <f t="shared" si="0"/>
        <v>0</v>
      </c>
      <c r="E55" s="18">
        <f t="shared" si="0"/>
        <v>0</v>
      </c>
    </row>
    <row r="56" spans="1:5" ht="12.75" hidden="1">
      <c r="A56" s="24" t="s">
        <v>174</v>
      </c>
      <c r="B56" s="25" t="s">
        <v>230</v>
      </c>
      <c r="C56" s="17" t="s">
        <v>231</v>
      </c>
      <c r="D56" s="18">
        <f t="shared" si="0"/>
        <v>0</v>
      </c>
      <c r="E56" s="18">
        <f t="shared" si="0"/>
        <v>0</v>
      </c>
    </row>
    <row r="57" spans="1:5" ht="12.75" hidden="1">
      <c r="A57" s="24" t="s">
        <v>174</v>
      </c>
      <c r="B57" s="25" t="s">
        <v>232</v>
      </c>
      <c r="C57" s="17" t="s">
        <v>162</v>
      </c>
      <c r="D57" s="18">
        <v>0</v>
      </c>
      <c r="E57" s="16">
        <v>0</v>
      </c>
    </row>
    <row r="58" spans="1:5" ht="28.5">
      <c r="A58" s="106" t="s">
        <v>174</v>
      </c>
      <c r="B58" s="103" t="s">
        <v>233</v>
      </c>
      <c r="C58" s="11" t="s">
        <v>234</v>
      </c>
      <c r="D58" s="20">
        <f>D62+D59+D67</f>
        <v>5462.6</v>
      </c>
      <c r="E58" s="20">
        <f>E62+E59+E67</f>
        <v>1962.6</v>
      </c>
    </row>
    <row r="59" spans="1:5" ht="51">
      <c r="A59" s="26" t="s">
        <v>174</v>
      </c>
      <c r="B59" s="27" t="s">
        <v>235</v>
      </c>
      <c r="C59" s="28" t="s">
        <v>677</v>
      </c>
      <c r="D59" s="18">
        <f>D60</f>
        <v>1827.6</v>
      </c>
      <c r="E59" s="18">
        <f>E60</f>
        <v>327.6</v>
      </c>
    </row>
    <row r="60" spans="1:5" ht="55.5" customHeight="1">
      <c r="A60" s="26" t="s">
        <v>174</v>
      </c>
      <c r="B60" s="27" t="s">
        <v>678</v>
      </c>
      <c r="C60" s="28" t="s">
        <v>679</v>
      </c>
      <c r="D60" s="18">
        <f>D61</f>
        <v>1827.6</v>
      </c>
      <c r="E60" s="18">
        <f>E61</f>
        <v>327.6</v>
      </c>
    </row>
    <row r="61" spans="1:5" ht="58.5" customHeight="1">
      <c r="A61" s="21" t="s">
        <v>174</v>
      </c>
      <c r="B61" s="14" t="s">
        <v>680</v>
      </c>
      <c r="C61" s="15" t="s">
        <v>681</v>
      </c>
      <c r="D61" s="18">
        <f>327.6+1500</f>
        <v>1827.6</v>
      </c>
      <c r="E61" s="16">
        <v>327.6</v>
      </c>
    </row>
    <row r="62" spans="1:5" ht="25.5">
      <c r="A62" s="21" t="s">
        <v>174</v>
      </c>
      <c r="B62" s="14" t="s">
        <v>236</v>
      </c>
      <c r="C62" s="15" t="s">
        <v>434</v>
      </c>
      <c r="D62" s="18">
        <f>D63+D65</f>
        <v>3500</v>
      </c>
      <c r="E62" s="18">
        <f>E63+E65</f>
        <v>1500</v>
      </c>
    </row>
    <row r="63" spans="1:5" ht="25.5">
      <c r="A63" s="21" t="s">
        <v>174</v>
      </c>
      <c r="B63" s="14" t="s">
        <v>237</v>
      </c>
      <c r="C63" s="15" t="s">
        <v>238</v>
      </c>
      <c r="D63" s="18">
        <f>D64</f>
        <v>1000</v>
      </c>
      <c r="E63" s="16">
        <f>E64</f>
        <v>1000</v>
      </c>
    </row>
    <row r="64" spans="1:5" ht="38.25">
      <c r="A64" s="21" t="s">
        <v>174</v>
      </c>
      <c r="B64" s="14" t="s">
        <v>435</v>
      </c>
      <c r="C64" s="17" t="s">
        <v>436</v>
      </c>
      <c r="D64" s="18">
        <v>1000</v>
      </c>
      <c r="E64" s="16">
        <v>1000</v>
      </c>
    </row>
    <row r="65" spans="1:5" ht="38.25">
      <c r="A65" s="21" t="s">
        <v>174</v>
      </c>
      <c r="B65" s="14" t="s">
        <v>239</v>
      </c>
      <c r="C65" s="15" t="s">
        <v>240</v>
      </c>
      <c r="D65" s="18">
        <f>D66</f>
        <v>2500</v>
      </c>
      <c r="E65" s="18">
        <f>E66</f>
        <v>500</v>
      </c>
    </row>
    <row r="66" spans="1:5" ht="38.25">
      <c r="A66" s="21" t="s">
        <v>174</v>
      </c>
      <c r="B66" s="14" t="s">
        <v>410</v>
      </c>
      <c r="C66" s="15" t="s">
        <v>411</v>
      </c>
      <c r="D66" s="18">
        <f>500+2000</f>
        <v>2500</v>
      </c>
      <c r="E66" s="16">
        <v>500</v>
      </c>
    </row>
    <row r="67" spans="1:5" ht="51">
      <c r="A67" s="21" t="s">
        <v>174</v>
      </c>
      <c r="B67" s="14" t="s">
        <v>120</v>
      </c>
      <c r="C67" s="117" t="s">
        <v>121</v>
      </c>
      <c r="D67" s="18">
        <f>D68</f>
        <v>135</v>
      </c>
      <c r="E67" s="16">
        <f>E68</f>
        <v>135</v>
      </c>
    </row>
    <row r="68" spans="1:5" ht="51">
      <c r="A68" s="21" t="s">
        <v>174</v>
      </c>
      <c r="B68" s="14" t="s">
        <v>122</v>
      </c>
      <c r="C68" s="117" t="s">
        <v>123</v>
      </c>
      <c r="D68" s="18">
        <f>D69</f>
        <v>135</v>
      </c>
      <c r="E68" s="18">
        <f>E69</f>
        <v>135</v>
      </c>
    </row>
    <row r="69" spans="1:5" ht="51">
      <c r="A69" s="21" t="s">
        <v>174</v>
      </c>
      <c r="B69" s="14" t="s">
        <v>7</v>
      </c>
      <c r="C69" s="15" t="s">
        <v>4</v>
      </c>
      <c r="D69" s="18">
        <v>135</v>
      </c>
      <c r="E69" s="16">
        <v>135</v>
      </c>
    </row>
    <row r="70" spans="1:5" ht="14.25">
      <c r="A70" s="22" t="s">
        <v>174</v>
      </c>
      <c r="B70" s="23" t="s">
        <v>241</v>
      </c>
      <c r="C70" s="105" t="s">
        <v>242</v>
      </c>
      <c r="D70" s="20">
        <f>D71</f>
        <v>95.3</v>
      </c>
      <c r="E70" s="20">
        <f>E71</f>
        <v>95.3</v>
      </c>
    </row>
    <row r="71" spans="1:5" ht="25.5">
      <c r="A71" s="21" t="s">
        <v>174</v>
      </c>
      <c r="B71" s="14" t="s">
        <v>243</v>
      </c>
      <c r="C71" s="15" t="s">
        <v>244</v>
      </c>
      <c r="D71" s="18">
        <f>D72</f>
        <v>95.3</v>
      </c>
      <c r="E71" s="18">
        <f>E72</f>
        <v>95.3</v>
      </c>
    </row>
    <row r="72" spans="1:5" ht="25.5">
      <c r="A72" s="21" t="s">
        <v>174</v>
      </c>
      <c r="B72" s="14" t="s">
        <v>412</v>
      </c>
      <c r="C72" s="15" t="s">
        <v>402</v>
      </c>
      <c r="D72" s="18">
        <v>95.3</v>
      </c>
      <c r="E72" s="16">
        <v>95.3</v>
      </c>
    </row>
    <row r="73" spans="1:5" ht="14.25">
      <c r="A73" s="106" t="s">
        <v>174</v>
      </c>
      <c r="B73" s="103" t="s">
        <v>245</v>
      </c>
      <c r="C73" s="13" t="s">
        <v>246</v>
      </c>
      <c r="D73" s="20">
        <f>D74</f>
        <v>17555.1</v>
      </c>
      <c r="E73" s="12">
        <f>E74</f>
        <v>17115.300000000003</v>
      </c>
    </row>
    <row r="74" spans="1:5" ht="25.5">
      <c r="A74" s="21" t="s">
        <v>174</v>
      </c>
      <c r="B74" s="14" t="s">
        <v>247</v>
      </c>
      <c r="C74" s="15" t="s">
        <v>248</v>
      </c>
      <c r="D74" s="16">
        <f>D75+D84+D78+D87</f>
        <v>17555.1</v>
      </c>
      <c r="E74" s="16">
        <f>E75+E84+E78+E87</f>
        <v>17115.300000000003</v>
      </c>
    </row>
    <row r="75" spans="1:5" ht="15">
      <c r="A75" s="21" t="s">
        <v>174</v>
      </c>
      <c r="B75" s="14" t="s">
        <v>124</v>
      </c>
      <c r="C75" s="15" t="s">
        <v>125</v>
      </c>
      <c r="D75" s="18">
        <f>D76</f>
        <v>9822.8</v>
      </c>
      <c r="E75" s="16">
        <f>E76</f>
        <v>9383</v>
      </c>
    </row>
    <row r="76" spans="1:5" ht="15">
      <c r="A76" s="21" t="s">
        <v>174</v>
      </c>
      <c r="B76" s="14" t="s">
        <v>126</v>
      </c>
      <c r="C76" s="15" t="s">
        <v>249</v>
      </c>
      <c r="D76" s="18">
        <f>D77</f>
        <v>9822.8</v>
      </c>
      <c r="E76" s="16">
        <f>E77</f>
        <v>9383</v>
      </c>
    </row>
    <row r="77" spans="1:5" ht="25.5">
      <c r="A77" s="21" t="s">
        <v>174</v>
      </c>
      <c r="B77" s="14" t="s">
        <v>110</v>
      </c>
      <c r="C77" s="15" t="s">
        <v>413</v>
      </c>
      <c r="D77" s="18">
        <v>9822.8</v>
      </c>
      <c r="E77" s="16">
        <v>9383</v>
      </c>
    </row>
    <row r="78" spans="1:5" ht="25.5" hidden="1">
      <c r="A78" s="21" t="s">
        <v>174</v>
      </c>
      <c r="B78" s="14" t="s">
        <v>127</v>
      </c>
      <c r="C78" s="15" t="s">
        <v>250</v>
      </c>
      <c r="D78" s="18">
        <f>D82+D79</f>
        <v>0</v>
      </c>
      <c r="E78" s="18">
        <f>E82+E79</f>
        <v>0</v>
      </c>
    </row>
    <row r="79" spans="1:5" ht="66" customHeight="1" hidden="1">
      <c r="A79" s="21" t="s">
        <v>174</v>
      </c>
      <c r="B79" s="14" t="s">
        <v>682</v>
      </c>
      <c r="C79" s="15" t="s">
        <v>683</v>
      </c>
      <c r="D79" s="18">
        <f>D80</f>
        <v>0</v>
      </c>
      <c r="E79" s="18">
        <f>E80</f>
        <v>0</v>
      </c>
    </row>
    <row r="80" spans="1:5" ht="63.75" hidden="1">
      <c r="A80" s="21" t="s">
        <v>174</v>
      </c>
      <c r="B80" s="14" t="s">
        <v>684</v>
      </c>
      <c r="C80" s="15" t="s">
        <v>685</v>
      </c>
      <c r="D80" s="18">
        <f>D81</f>
        <v>0</v>
      </c>
      <c r="E80" s="18">
        <f>E81</f>
        <v>0</v>
      </c>
    </row>
    <row r="81" spans="1:5" ht="51" hidden="1">
      <c r="A81" s="21" t="s">
        <v>174</v>
      </c>
      <c r="B81" s="14" t="s">
        <v>686</v>
      </c>
      <c r="C81" s="15" t="s">
        <v>414</v>
      </c>
      <c r="D81" s="18">
        <v>0</v>
      </c>
      <c r="E81" s="18">
        <v>0</v>
      </c>
    </row>
    <row r="82" spans="1:5" ht="15" hidden="1">
      <c r="A82" s="21" t="s">
        <v>174</v>
      </c>
      <c r="B82" s="14" t="s">
        <v>687</v>
      </c>
      <c r="C82" s="15" t="s">
        <v>251</v>
      </c>
      <c r="D82" s="18">
        <f>D83</f>
        <v>0</v>
      </c>
      <c r="E82" s="18">
        <f>E83</f>
        <v>0</v>
      </c>
    </row>
    <row r="83" spans="1:5" ht="15" hidden="1">
      <c r="A83" s="21" t="s">
        <v>174</v>
      </c>
      <c r="B83" s="14" t="s">
        <v>688</v>
      </c>
      <c r="C83" s="15" t="s">
        <v>416</v>
      </c>
      <c r="D83" s="18">
        <v>0</v>
      </c>
      <c r="E83" s="16">
        <v>0</v>
      </c>
    </row>
    <row r="84" spans="1:5" ht="15">
      <c r="A84" s="21" t="s">
        <v>174</v>
      </c>
      <c r="B84" s="14" t="s">
        <v>131</v>
      </c>
      <c r="C84" s="15" t="s">
        <v>132</v>
      </c>
      <c r="D84" s="18">
        <f>D85</f>
        <v>1196.7</v>
      </c>
      <c r="E84" s="16">
        <f>E85</f>
        <v>1196.7</v>
      </c>
    </row>
    <row r="85" spans="1:5" ht="25.5">
      <c r="A85" s="21" t="s">
        <v>174</v>
      </c>
      <c r="B85" s="14" t="s">
        <v>133</v>
      </c>
      <c r="C85" s="15" t="s">
        <v>252</v>
      </c>
      <c r="D85" s="18">
        <f>D86</f>
        <v>1196.7</v>
      </c>
      <c r="E85" s="16">
        <f>E86</f>
        <v>1196.7</v>
      </c>
    </row>
    <row r="86" spans="1:5" ht="25.5">
      <c r="A86" s="21" t="s">
        <v>174</v>
      </c>
      <c r="B86" s="14" t="s">
        <v>113</v>
      </c>
      <c r="C86" s="15" t="s">
        <v>417</v>
      </c>
      <c r="D86" s="18">
        <v>1196.7</v>
      </c>
      <c r="E86" s="16">
        <v>1196.7</v>
      </c>
    </row>
    <row r="87" spans="1:5" ht="15">
      <c r="A87" s="21" t="s">
        <v>174</v>
      </c>
      <c r="B87" s="14" t="s">
        <v>134</v>
      </c>
      <c r="C87" s="15" t="s">
        <v>253</v>
      </c>
      <c r="D87" s="18">
        <f>D88+D90</f>
        <v>6535.6</v>
      </c>
      <c r="E87" s="18">
        <f>E88+E90</f>
        <v>6535.6</v>
      </c>
    </row>
    <row r="88" spans="1:5" ht="15">
      <c r="A88" s="21" t="s">
        <v>174</v>
      </c>
      <c r="B88" s="14" t="s">
        <v>135</v>
      </c>
      <c r="C88" s="15" t="s">
        <v>451</v>
      </c>
      <c r="D88" s="18">
        <f>D89</f>
        <v>6535.6</v>
      </c>
      <c r="E88" s="16">
        <f>E89</f>
        <v>6535.6</v>
      </c>
    </row>
    <row r="89" spans="1:5" ht="25.5">
      <c r="A89" s="21" t="s">
        <v>174</v>
      </c>
      <c r="B89" s="14" t="s">
        <v>114</v>
      </c>
      <c r="C89" s="15" t="s">
        <v>452</v>
      </c>
      <c r="D89" s="18">
        <v>6535.6</v>
      </c>
      <c r="E89" s="16">
        <v>6535.6</v>
      </c>
    </row>
    <row r="90" spans="1:5" ht="15" hidden="1">
      <c r="A90" s="21" t="s">
        <v>174</v>
      </c>
      <c r="B90" s="14" t="s">
        <v>689</v>
      </c>
      <c r="C90" s="15" t="s">
        <v>451</v>
      </c>
      <c r="D90" s="18">
        <f>D91</f>
        <v>0</v>
      </c>
      <c r="E90" s="18">
        <f>E91</f>
        <v>0</v>
      </c>
    </row>
    <row r="91" spans="1:5" ht="25.5" hidden="1">
      <c r="A91" s="21" t="s">
        <v>174</v>
      </c>
      <c r="B91" s="14" t="s">
        <v>690</v>
      </c>
      <c r="C91" s="15" t="s">
        <v>452</v>
      </c>
      <c r="D91" s="18">
        <v>0</v>
      </c>
      <c r="E91" s="16">
        <v>0</v>
      </c>
    </row>
    <row r="92" spans="1:5" ht="14.25">
      <c r="A92" s="220"/>
      <c r="B92" s="221"/>
      <c r="C92" s="13" t="s">
        <v>254</v>
      </c>
      <c r="D92" s="20">
        <f>D12+D73</f>
        <v>166081.4</v>
      </c>
      <c r="E92" s="12">
        <f>E12+E73</f>
        <v>163310.40000000002</v>
      </c>
    </row>
  </sheetData>
  <sheetProtection/>
  <mergeCells count="7">
    <mergeCell ref="A92:B92"/>
    <mergeCell ref="D1:E1"/>
    <mergeCell ref="D2:E2"/>
    <mergeCell ref="C3:E3"/>
    <mergeCell ref="D4:E4"/>
    <mergeCell ref="A7:E7"/>
    <mergeCell ref="A10:B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505"/>
  <sheetViews>
    <sheetView tabSelected="1" zoomScalePageLayoutView="0" workbookViewId="0" topLeftCell="A1">
      <selection activeCell="L501" sqref="L501"/>
    </sheetView>
  </sheetViews>
  <sheetFormatPr defaultColWidth="9.00390625" defaultRowHeight="12.75"/>
  <cols>
    <col min="1" max="1" width="14.375" style="45" customWidth="1"/>
    <col min="2" max="2" width="9.625" style="45" customWidth="1"/>
    <col min="3" max="3" width="56.125" style="45" customWidth="1"/>
    <col min="4" max="4" width="11.75390625" style="45" hidden="1" customWidth="1"/>
    <col min="5" max="5" width="12.125" style="45" hidden="1" customWidth="1"/>
    <col min="6" max="6" width="10.125" style="45" customWidth="1"/>
    <col min="7" max="7" width="12.875" style="45" customWidth="1"/>
    <col min="8" max="8" width="9.00390625" style="45" customWidth="1"/>
    <col min="9" max="9" width="13.125" style="45" customWidth="1"/>
    <col min="10" max="16384" width="9.00390625" style="45" customWidth="1"/>
  </cols>
  <sheetData>
    <row r="1" spans="4:8" ht="12.75">
      <c r="D1" s="175"/>
      <c r="H1" s="175" t="s">
        <v>847</v>
      </c>
    </row>
    <row r="2" spans="4:8" ht="12.75">
      <c r="D2" s="175"/>
      <c r="H2" s="175" t="s">
        <v>169</v>
      </c>
    </row>
    <row r="3" spans="4:8" ht="12.75">
      <c r="D3" s="175"/>
      <c r="H3" s="175" t="s">
        <v>163</v>
      </c>
    </row>
    <row r="4" spans="4:8" ht="12.75">
      <c r="D4" s="175"/>
      <c r="H4" s="175" t="s">
        <v>164</v>
      </c>
    </row>
    <row r="5" spans="4:8" ht="12.75">
      <c r="D5" s="175"/>
      <c r="H5" s="175" t="s">
        <v>848</v>
      </c>
    </row>
    <row r="7" spans="1:6" ht="12.75" customHeight="1">
      <c r="A7" s="224" t="s">
        <v>28</v>
      </c>
      <c r="B7" s="224"/>
      <c r="C7" s="224"/>
      <c r="D7" s="224"/>
      <c r="E7" s="224"/>
      <c r="F7" s="224"/>
    </row>
    <row r="8" spans="1:6" ht="12.75">
      <c r="A8" s="224"/>
      <c r="B8" s="224"/>
      <c r="C8" s="224"/>
      <c r="D8" s="224"/>
      <c r="E8" s="224"/>
      <c r="F8" s="224"/>
    </row>
    <row r="9" spans="1:6" ht="12.75">
      <c r="A9" s="224"/>
      <c r="B9" s="224"/>
      <c r="C9" s="224"/>
      <c r="D9" s="224"/>
      <c r="E9" s="224"/>
      <c r="F9" s="224"/>
    </row>
    <row r="10" spans="1:6" ht="12.75">
      <c r="A10" s="224"/>
      <c r="B10" s="224"/>
      <c r="C10" s="224"/>
      <c r="D10" s="224"/>
      <c r="E10" s="224"/>
      <c r="F10" s="224"/>
    </row>
    <row r="12" spans="5:6" ht="12.75">
      <c r="E12" s="46"/>
      <c r="F12" s="46" t="s">
        <v>170</v>
      </c>
    </row>
    <row r="13" spans="1:6" ht="12.75" customHeight="1">
      <c r="A13" s="225" t="s">
        <v>257</v>
      </c>
      <c r="B13" s="225" t="s">
        <v>258</v>
      </c>
      <c r="C13" s="225" t="s">
        <v>259</v>
      </c>
      <c r="D13" s="225" t="s">
        <v>643</v>
      </c>
      <c r="E13" s="225" t="s">
        <v>644</v>
      </c>
      <c r="F13" s="225" t="s">
        <v>849</v>
      </c>
    </row>
    <row r="14" spans="1:6" ht="12.75">
      <c r="A14" s="226"/>
      <c r="B14" s="226"/>
      <c r="C14" s="226"/>
      <c r="D14" s="226"/>
      <c r="E14" s="226"/>
      <c r="F14" s="226"/>
    </row>
    <row r="15" spans="1:6" ht="115.5" customHeight="1">
      <c r="A15" s="227"/>
      <c r="B15" s="227"/>
      <c r="C15" s="227"/>
      <c r="D15" s="227"/>
      <c r="E15" s="227"/>
      <c r="F15" s="227"/>
    </row>
    <row r="16" spans="1:6" ht="25.5">
      <c r="A16" s="69" t="s">
        <v>469</v>
      </c>
      <c r="B16" s="56"/>
      <c r="C16" s="51" t="s">
        <v>364</v>
      </c>
      <c r="D16" s="41">
        <f>D17+D30+D37+D53</f>
        <v>27010.7</v>
      </c>
      <c r="E16" s="41">
        <f>E17+E30+E37+E53</f>
        <v>0</v>
      </c>
      <c r="F16" s="41">
        <f>D16+E16</f>
        <v>27010.7</v>
      </c>
    </row>
    <row r="17" spans="1:6" ht="25.5">
      <c r="A17" s="53" t="s">
        <v>470</v>
      </c>
      <c r="B17" s="56"/>
      <c r="C17" s="54" t="s">
        <v>365</v>
      </c>
      <c r="D17" s="34">
        <f>D18+D21+D24+D27</f>
        <v>4455.1</v>
      </c>
      <c r="E17" s="34">
        <f>E18+E21+E24+E27</f>
        <v>0</v>
      </c>
      <c r="F17" s="41">
        <f aca="true" t="shared" si="0" ref="F17:F80">D17+E17</f>
        <v>4455.1</v>
      </c>
    </row>
    <row r="18" spans="1:6" ht="25.5">
      <c r="A18" s="53" t="s">
        <v>471</v>
      </c>
      <c r="B18" s="56"/>
      <c r="C18" s="64" t="s">
        <v>46</v>
      </c>
      <c r="D18" s="34">
        <f>D19</f>
        <v>2412.2</v>
      </c>
      <c r="E18" s="34">
        <f>E19</f>
        <v>0</v>
      </c>
      <c r="F18" s="41">
        <f t="shared" si="0"/>
        <v>2412.2</v>
      </c>
    </row>
    <row r="19" spans="1:6" ht="38.25">
      <c r="A19" s="56"/>
      <c r="B19" s="63">
        <v>600</v>
      </c>
      <c r="C19" s="64" t="s">
        <v>297</v>
      </c>
      <c r="D19" s="34">
        <f>D20</f>
        <v>2412.2</v>
      </c>
      <c r="E19" s="34">
        <f>E20</f>
        <v>0</v>
      </c>
      <c r="F19" s="41">
        <f t="shared" si="0"/>
        <v>2412.2</v>
      </c>
    </row>
    <row r="20" spans="1:6" ht="12.75">
      <c r="A20" s="56"/>
      <c r="B20" s="63">
        <v>610</v>
      </c>
      <c r="C20" s="64" t="s">
        <v>329</v>
      </c>
      <c r="D20" s="34">
        <v>2412.2</v>
      </c>
      <c r="E20" s="34">
        <v>0</v>
      </c>
      <c r="F20" s="41">
        <f t="shared" si="0"/>
        <v>2412.2</v>
      </c>
    </row>
    <row r="21" spans="1:6" ht="25.5">
      <c r="A21" s="53" t="s">
        <v>34</v>
      </c>
      <c r="B21" s="63"/>
      <c r="C21" s="64" t="s">
        <v>47</v>
      </c>
      <c r="D21" s="34">
        <f>D22</f>
        <v>280.6</v>
      </c>
      <c r="E21" s="34">
        <f>E22</f>
        <v>0</v>
      </c>
      <c r="F21" s="41">
        <f t="shared" si="0"/>
        <v>280.6</v>
      </c>
    </row>
    <row r="22" spans="1:6" ht="38.25">
      <c r="A22" s="56"/>
      <c r="B22" s="63">
        <v>600</v>
      </c>
      <c r="C22" s="64" t="s">
        <v>297</v>
      </c>
      <c r="D22" s="34">
        <f>D23</f>
        <v>280.6</v>
      </c>
      <c r="E22" s="34">
        <f>E23</f>
        <v>0</v>
      </c>
      <c r="F22" s="41">
        <f t="shared" si="0"/>
        <v>280.6</v>
      </c>
    </row>
    <row r="23" spans="1:6" ht="12.75">
      <c r="A23" s="56"/>
      <c r="B23" s="63">
        <v>610</v>
      </c>
      <c r="C23" s="64" t="s">
        <v>329</v>
      </c>
      <c r="D23" s="34">
        <v>280.6</v>
      </c>
      <c r="E23" s="34">
        <v>0</v>
      </c>
      <c r="F23" s="41">
        <f t="shared" si="0"/>
        <v>280.6</v>
      </c>
    </row>
    <row r="24" spans="1:6" ht="38.25">
      <c r="A24" s="53" t="s">
        <v>35</v>
      </c>
      <c r="B24" s="63"/>
      <c r="C24" s="64" t="s">
        <v>48</v>
      </c>
      <c r="D24" s="34">
        <f>D25</f>
        <v>1598.2</v>
      </c>
      <c r="E24" s="34">
        <f>E25</f>
        <v>0</v>
      </c>
      <c r="F24" s="41">
        <f t="shared" si="0"/>
        <v>1598.2</v>
      </c>
    </row>
    <row r="25" spans="1:6" ht="38.25">
      <c r="A25" s="56"/>
      <c r="B25" s="63">
        <v>600</v>
      </c>
      <c r="C25" s="64" t="s">
        <v>297</v>
      </c>
      <c r="D25" s="34">
        <f>D26</f>
        <v>1598.2</v>
      </c>
      <c r="E25" s="34">
        <f>E26</f>
        <v>0</v>
      </c>
      <c r="F25" s="41">
        <f t="shared" si="0"/>
        <v>1598.2</v>
      </c>
    </row>
    <row r="26" spans="1:6" ht="12.75">
      <c r="A26" s="56"/>
      <c r="B26" s="63">
        <v>610</v>
      </c>
      <c r="C26" s="64" t="s">
        <v>329</v>
      </c>
      <c r="D26" s="34">
        <v>1598.2</v>
      </c>
      <c r="E26" s="34">
        <v>0</v>
      </c>
      <c r="F26" s="41">
        <f t="shared" si="0"/>
        <v>1598.2</v>
      </c>
    </row>
    <row r="27" spans="1:6" ht="51">
      <c r="A27" s="53" t="s">
        <v>38</v>
      </c>
      <c r="B27" s="56"/>
      <c r="C27" s="64" t="s">
        <v>37</v>
      </c>
      <c r="D27" s="34">
        <f>D28</f>
        <v>164.1</v>
      </c>
      <c r="E27" s="34">
        <f>E28</f>
        <v>0</v>
      </c>
      <c r="F27" s="41">
        <f t="shared" si="0"/>
        <v>164.1</v>
      </c>
    </row>
    <row r="28" spans="1:6" ht="25.5">
      <c r="A28" s="56"/>
      <c r="B28" s="56">
        <v>600</v>
      </c>
      <c r="C28" s="64" t="s">
        <v>367</v>
      </c>
      <c r="D28" s="34">
        <f>D29</f>
        <v>164.1</v>
      </c>
      <c r="E28" s="34">
        <f>E29</f>
        <v>0</v>
      </c>
      <c r="F28" s="41">
        <f t="shared" si="0"/>
        <v>164.1</v>
      </c>
    </row>
    <row r="29" spans="1:6" ht="12.75">
      <c r="A29" s="56"/>
      <c r="B29" s="56">
        <v>610</v>
      </c>
      <c r="C29" s="72" t="s">
        <v>329</v>
      </c>
      <c r="D29" s="34">
        <v>164.1</v>
      </c>
      <c r="E29" s="34">
        <v>0</v>
      </c>
      <c r="F29" s="41">
        <f t="shared" si="0"/>
        <v>164.1</v>
      </c>
    </row>
    <row r="30" spans="1:6" ht="25.5">
      <c r="A30" s="53" t="s">
        <v>472</v>
      </c>
      <c r="B30" s="56"/>
      <c r="C30" s="54" t="s">
        <v>366</v>
      </c>
      <c r="D30" s="34">
        <f>D31+D34</f>
        <v>7395.6</v>
      </c>
      <c r="E30" s="34">
        <f>E31+E34</f>
        <v>0</v>
      </c>
      <c r="F30" s="41">
        <f t="shared" si="0"/>
        <v>7395.6</v>
      </c>
    </row>
    <row r="31" spans="1:6" ht="25.5">
      <c r="A31" s="53" t="s">
        <v>473</v>
      </c>
      <c r="B31" s="56"/>
      <c r="C31" s="54" t="s">
        <v>49</v>
      </c>
      <c r="D31" s="34">
        <f>D32</f>
        <v>7299.5</v>
      </c>
      <c r="E31" s="34">
        <f>E32</f>
        <v>0</v>
      </c>
      <c r="F31" s="41">
        <f t="shared" si="0"/>
        <v>7299.5</v>
      </c>
    </row>
    <row r="32" spans="1:6" ht="25.5">
      <c r="A32" s="56"/>
      <c r="B32" s="56">
        <v>600</v>
      </c>
      <c r="C32" s="64" t="s">
        <v>367</v>
      </c>
      <c r="D32" s="34">
        <f>D33</f>
        <v>7299.5</v>
      </c>
      <c r="E32" s="34">
        <f>E33</f>
        <v>0</v>
      </c>
      <c r="F32" s="41">
        <f t="shared" si="0"/>
        <v>7299.5</v>
      </c>
    </row>
    <row r="33" spans="1:6" ht="12.75">
      <c r="A33" s="56"/>
      <c r="B33" s="56">
        <v>610</v>
      </c>
      <c r="C33" s="72" t="s">
        <v>329</v>
      </c>
      <c r="D33" s="34">
        <v>7299.5</v>
      </c>
      <c r="E33" s="34">
        <v>0</v>
      </c>
      <c r="F33" s="41">
        <f t="shared" si="0"/>
        <v>7299.5</v>
      </c>
    </row>
    <row r="34" spans="1:6" ht="51">
      <c r="A34" s="53" t="s">
        <v>36</v>
      </c>
      <c r="B34" s="56"/>
      <c r="C34" s="64" t="s">
        <v>37</v>
      </c>
      <c r="D34" s="34">
        <f>D35</f>
        <v>96.1</v>
      </c>
      <c r="E34" s="34">
        <f>E35</f>
        <v>0</v>
      </c>
      <c r="F34" s="41">
        <f t="shared" si="0"/>
        <v>96.1</v>
      </c>
    </row>
    <row r="35" spans="1:6" ht="25.5">
      <c r="A35" s="56"/>
      <c r="B35" s="56">
        <v>600</v>
      </c>
      <c r="C35" s="64" t="s">
        <v>367</v>
      </c>
      <c r="D35" s="34">
        <f>D36</f>
        <v>96.1</v>
      </c>
      <c r="E35" s="34">
        <f>E36</f>
        <v>0</v>
      </c>
      <c r="F35" s="41">
        <f t="shared" si="0"/>
        <v>96.1</v>
      </c>
    </row>
    <row r="36" spans="1:6" ht="12.75">
      <c r="A36" s="56"/>
      <c r="B36" s="56">
        <v>610</v>
      </c>
      <c r="C36" s="72" t="s">
        <v>329</v>
      </c>
      <c r="D36" s="34">
        <v>96.1</v>
      </c>
      <c r="E36" s="34">
        <v>0</v>
      </c>
      <c r="F36" s="41">
        <f t="shared" si="0"/>
        <v>96.1</v>
      </c>
    </row>
    <row r="37" spans="1:6" ht="25.5">
      <c r="A37" s="53" t="s">
        <v>474</v>
      </c>
      <c r="B37" s="56"/>
      <c r="C37" s="54" t="s">
        <v>368</v>
      </c>
      <c r="D37" s="34">
        <f>D38+D41+D47+D50+D44</f>
        <v>13060</v>
      </c>
      <c r="E37" s="34">
        <f>E38+E41+E47+E50+E44</f>
        <v>0</v>
      </c>
      <c r="F37" s="41">
        <f t="shared" si="0"/>
        <v>13060</v>
      </c>
    </row>
    <row r="38" spans="1:6" ht="38.25">
      <c r="A38" s="53" t="s">
        <v>475</v>
      </c>
      <c r="B38" s="56"/>
      <c r="C38" s="54" t="s">
        <v>63</v>
      </c>
      <c r="D38" s="34">
        <f>D39</f>
        <v>5576.6</v>
      </c>
      <c r="E38" s="34">
        <f>E39</f>
        <v>0</v>
      </c>
      <c r="F38" s="41">
        <f t="shared" si="0"/>
        <v>5576.6</v>
      </c>
    </row>
    <row r="39" spans="1:6" ht="38.25">
      <c r="A39" s="56"/>
      <c r="B39" s="63">
        <v>600</v>
      </c>
      <c r="C39" s="64" t="s">
        <v>297</v>
      </c>
      <c r="D39" s="34">
        <f>D40</f>
        <v>5576.6</v>
      </c>
      <c r="E39" s="34">
        <f>E40</f>
        <v>0</v>
      </c>
      <c r="F39" s="41">
        <f t="shared" si="0"/>
        <v>5576.6</v>
      </c>
    </row>
    <row r="40" spans="1:6" ht="12.75">
      <c r="A40" s="56"/>
      <c r="B40" s="63">
        <v>610</v>
      </c>
      <c r="C40" s="64" t="s">
        <v>329</v>
      </c>
      <c r="D40" s="34">
        <v>5576.6</v>
      </c>
      <c r="E40" s="34">
        <v>0</v>
      </c>
      <c r="F40" s="41">
        <f t="shared" si="0"/>
        <v>5576.6</v>
      </c>
    </row>
    <row r="41" spans="1:6" ht="25.5">
      <c r="A41" s="53" t="s">
        <v>476</v>
      </c>
      <c r="B41" s="63"/>
      <c r="C41" s="64" t="s">
        <v>50</v>
      </c>
      <c r="D41" s="34">
        <f>D42</f>
        <v>5461.7</v>
      </c>
      <c r="E41" s="34">
        <f>E42</f>
        <v>0</v>
      </c>
      <c r="F41" s="41">
        <f t="shared" si="0"/>
        <v>5461.7</v>
      </c>
    </row>
    <row r="42" spans="1:6" ht="38.25">
      <c r="A42" s="56"/>
      <c r="B42" s="63">
        <v>600</v>
      </c>
      <c r="C42" s="64" t="s">
        <v>297</v>
      </c>
      <c r="D42" s="34">
        <f>D43</f>
        <v>5461.7</v>
      </c>
      <c r="E42" s="34">
        <f>E43</f>
        <v>0</v>
      </c>
      <c r="F42" s="41">
        <f t="shared" si="0"/>
        <v>5461.7</v>
      </c>
    </row>
    <row r="43" spans="1:6" ht="12.75">
      <c r="A43" s="56"/>
      <c r="B43" s="63">
        <v>610</v>
      </c>
      <c r="C43" s="64" t="s">
        <v>329</v>
      </c>
      <c r="D43" s="34">
        <v>5461.7</v>
      </c>
      <c r="E43" s="34">
        <v>0</v>
      </c>
      <c r="F43" s="41">
        <f t="shared" si="0"/>
        <v>5461.7</v>
      </c>
    </row>
    <row r="44" spans="1:6" ht="51">
      <c r="A44" s="53" t="s">
        <v>39</v>
      </c>
      <c r="B44" s="56"/>
      <c r="C44" s="64" t="s">
        <v>37</v>
      </c>
      <c r="D44" s="34">
        <f>D45</f>
        <v>688.1</v>
      </c>
      <c r="E44" s="34">
        <f>E45</f>
        <v>0</v>
      </c>
      <c r="F44" s="41">
        <f t="shared" si="0"/>
        <v>688.1</v>
      </c>
    </row>
    <row r="45" spans="1:6" ht="25.5">
      <c r="A45" s="56"/>
      <c r="B45" s="56">
        <v>600</v>
      </c>
      <c r="C45" s="64" t="s">
        <v>367</v>
      </c>
      <c r="D45" s="34">
        <f>D46</f>
        <v>688.1</v>
      </c>
      <c r="E45" s="34">
        <f>E46</f>
        <v>0</v>
      </c>
      <c r="F45" s="41">
        <f t="shared" si="0"/>
        <v>688.1</v>
      </c>
    </row>
    <row r="46" spans="1:6" ht="12.75">
      <c r="A46" s="56"/>
      <c r="B46" s="56">
        <v>610</v>
      </c>
      <c r="C46" s="72" t="s">
        <v>329</v>
      </c>
      <c r="D46" s="34">
        <v>688.1</v>
      </c>
      <c r="E46" s="34">
        <v>0</v>
      </c>
      <c r="F46" s="41">
        <f t="shared" si="0"/>
        <v>688.1</v>
      </c>
    </row>
    <row r="47" spans="1:6" ht="25.5">
      <c r="A47" s="53" t="s">
        <v>477</v>
      </c>
      <c r="B47" s="63"/>
      <c r="C47" s="64" t="s">
        <v>25</v>
      </c>
      <c r="D47" s="34">
        <f>D48</f>
        <v>700</v>
      </c>
      <c r="E47" s="34">
        <f>E48</f>
        <v>0</v>
      </c>
      <c r="F47" s="41">
        <f t="shared" si="0"/>
        <v>700</v>
      </c>
    </row>
    <row r="48" spans="1:6" ht="38.25">
      <c r="A48" s="56"/>
      <c r="B48" s="63">
        <v>600</v>
      </c>
      <c r="C48" s="64" t="s">
        <v>297</v>
      </c>
      <c r="D48" s="34">
        <f>D49</f>
        <v>700</v>
      </c>
      <c r="E48" s="34">
        <f>E49</f>
        <v>0</v>
      </c>
      <c r="F48" s="41">
        <f t="shared" si="0"/>
        <v>700</v>
      </c>
    </row>
    <row r="49" spans="1:6" ht="12.75">
      <c r="A49" s="56"/>
      <c r="B49" s="63">
        <v>610</v>
      </c>
      <c r="C49" s="64" t="s">
        <v>329</v>
      </c>
      <c r="D49" s="34">
        <v>700</v>
      </c>
      <c r="E49" s="34">
        <v>0</v>
      </c>
      <c r="F49" s="41">
        <f t="shared" si="0"/>
        <v>700</v>
      </c>
    </row>
    <row r="50" spans="1:6" ht="25.5">
      <c r="A50" s="53" t="s">
        <v>478</v>
      </c>
      <c r="B50" s="63"/>
      <c r="C50" s="64" t="s">
        <v>437</v>
      </c>
      <c r="D50" s="34">
        <f>D51</f>
        <v>633.6</v>
      </c>
      <c r="E50" s="34">
        <f>E51</f>
        <v>0</v>
      </c>
      <c r="F50" s="41">
        <f t="shared" si="0"/>
        <v>633.6</v>
      </c>
    </row>
    <row r="51" spans="1:6" ht="12.75">
      <c r="A51" s="56"/>
      <c r="B51" s="56">
        <v>200</v>
      </c>
      <c r="C51" s="54" t="s">
        <v>270</v>
      </c>
      <c r="D51" s="34">
        <f>D52</f>
        <v>633.6</v>
      </c>
      <c r="E51" s="34">
        <f>E52</f>
        <v>0</v>
      </c>
      <c r="F51" s="41">
        <f t="shared" si="0"/>
        <v>633.6</v>
      </c>
    </row>
    <row r="52" spans="1:6" ht="12.75">
      <c r="A52" s="56"/>
      <c r="B52" s="63">
        <v>240</v>
      </c>
      <c r="C52" s="72" t="s">
        <v>271</v>
      </c>
      <c r="D52" s="34">
        <v>633.6</v>
      </c>
      <c r="E52" s="34">
        <v>0</v>
      </c>
      <c r="F52" s="41">
        <f t="shared" si="0"/>
        <v>633.6</v>
      </c>
    </row>
    <row r="53" spans="1:6" ht="38.25">
      <c r="A53" s="56" t="s">
        <v>52</v>
      </c>
      <c r="B53" s="56"/>
      <c r="C53" s="64" t="s">
        <v>53</v>
      </c>
      <c r="D53" s="34">
        <f>D54+D67+D80</f>
        <v>2100</v>
      </c>
      <c r="E53" s="34">
        <f>E54+E67+E80</f>
        <v>0</v>
      </c>
      <c r="F53" s="41">
        <f t="shared" si="0"/>
        <v>2100</v>
      </c>
    </row>
    <row r="54" spans="1:6" ht="25.5">
      <c r="A54" s="56" t="s">
        <v>55</v>
      </c>
      <c r="B54" s="56"/>
      <c r="C54" s="64" t="s">
        <v>54</v>
      </c>
      <c r="D54" s="34">
        <f>D55+D58+D61+D64</f>
        <v>500</v>
      </c>
      <c r="E54" s="34">
        <f>E55+E58+E61+E64</f>
        <v>0</v>
      </c>
      <c r="F54" s="41">
        <f t="shared" si="0"/>
        <v>500</v>
      </c>
    </row>
    <row r="55" spans="1:6" ht="51">
      <c r="A55" s="56" t="s">
        <v>56</v>
      </c>
      <c r="B55" s="63"/>
      <c r="C55" s="64" t="s">
        <v>818</v>
      </c>
      <c r="D55" s="34">
        <f>D56</f>
        <v>57.7</v>
      </c>
      <c r="E55" s="34">
        <f>E56</f>
        <v>0</v>
      </c>
      <c r="F55" s="41">
        <f t="shared" si="0"/>
        <v>57.7</v>
      </c>
    </row>
    <row r="56" spans="1:6" ht="38.25">
      <c r="A56" s="56"/>
      <c r="B56" s="63">
        <v>600</v>
      </c>
      <c r="C56" s="64" t="s">
        <v>297</v>
      </c>
      <c r="D56" s="34">
        <f>D57</f>
        <v>57.7</v>
      </c>
      <c r="E56" s="34">
        <f>E57</f>
        <v>0</v>
      </c>
      <c r="F56" s="41">
        <f t="shared" si="0"/>
        <v>57.7</v>
      </c>
    </row>
    <row r="57" spans="1:6" ht="12.75">
      <c r="A57" s="56"/>
      <c r="B57" s="63">
        <v>610</v>
      </c>
      <c r="C57" s="64" t="s">
        <v>329</v>
      </c>
      <c r="D57" s="34">
        <v>57.7</v>
      </c>
      <c r="E57" s="34">
        <v>0</v>
      </c>
      <c r="F57" s="41">
        <f t="shared" si="0"/>
        <v>57.7</v>
      </c>
    </row>
    <row r="58" spans="1:6" ht="38.25">
      <c r="A58" s="56" t="s">
        <v>68</v>
      </c>
      <c r="B58" s="63"/>
      <c r="C58" s="64" t="s">
        <v>67</v>
      </c>
      <c r="D58" s="34">
        <f>D59</f>
        <v>188.8</v>
      </c>
      <c r="E58" s="34">
        <f>E59</f>
        <v>0</v>
      </c>
      <c r="F58" s="41">
        <f t="shared" si="0"/>
        <v>188.8</v>
      </c>
    </row>
    <row r="59" spans="1:6" ht="38.25">
      <c r="A59" s="56"/>
      <c r="B59" s="63">
        <v>600</v>
      </c>
      <c r="C59" s="64" t="s">
        <v>297</v>
      </c>
      <c r="D59" s="34">
        <f>D60</f>
        <v>188.8</v>
      </c>
      <c r="E59" s="34">
        <f>E60</f>
        <v>0</v>
      </c>
      <c r="F59" s="41">
        <f t="shared" si="0"/>
        <v>188.8</v>
      </c>
    </row>
    <row r="60" spans="1:6" ht="12.75">
      <c r="A60" s="56"/>
      <c r="B60" s="63">
        <v>610</v>
      </c>
      <c r="C60" s="64" t="s">
        <v>329</v>
      </c>
      <c r="D60" s="34">
        <v>188.8</v>
      </c>
      <c r="E60" s="34">
        <v>0</v>
      </c>
      <c r="F60" s="41">
        <f t="shared" si="0"/>
        <v>188.8</v>
      </c>
    </row>
    <row r="61" spans="1:6" ht="38.25">
      <c r="A61" s="56" t="s">
        <v>69</v>
      </c>
      <c r="B61" s="63"/>
      <c r="C61" s="64" t="s">
        <v>803</v>
      </c>
      <c r="D61" s="34">
        <f>D62</f>
        <v>200.8</v>
      </c>
      <c r="E61" s="34">
        <f>E62</f>
        <v>0</v>
      </c>
      <c r="F61" s="41">
        <f t="shared" si="0"/>
        <v>200.8</v>
      </c>
    </row>
    <row r="62" spans="1:6" ht="38.25">
      <c r="A62" s="56"/>
      <c r="B62" s="63">
        <v>600</v>
      </c>
      <c r="C62" s="64" t="s">
        <v>297</v>
      </c>
      <c r="D62" s="34">
        <f>D63</f>
        <v>200.8</v>
      </c>
      <c r="E62" s="34">
        <f>E63</f>
        <v>0</v>
      </c>
      <c r="F62" s="41">
        <f t="shared" si="0"/>
        <v>200.8</v>
      </c>
    </row>
    <row r="63" spans="1:6" ht="12.75">
      <c r="A63" s="56"/>
      <c r="B63" s="63">
        <v>610</v>
      </c>
      <c r="C63" s="64" t="s">
        <v>329</v>
      </c>
      <c r="D63" s="34">
        <v>200.8</v>
      </c>
      <c r="E63" s="34">
        <v>0</v>
      </c>
      <c r="F63" s="41">
        <f t="shared" si="0"/>
        <v>200.8</v>
      </c>
    </row>
    <row r="64" spans="1:6" ht="38.25">
      <c r="A64" s="56" t="s">
        <v>70</v>
      </c>
      <c r="B64" s="63"/>
      <c r="C64" s="64" t="s">
        <v>819</v>
      </c>
      <c r="D64" s="34">
        <f>D65</f>
        <v>52.7</v>
      </c>
      <c r="E64" s="34">
        <f>E65</f>
        <v>0</v>
      </c>
      <c r="F64" s="41">
        <f t="shared" si="0"/>
        <v>52.7</v>
      </c>
    </row>
    <row r="65" spans="1:6" ht="38.25">
      <c r="A65" s="56"/>
      <c r="B65" s="63">
        <v>600</v>
      </c>
      <c r="C65" s="64" t="s">
        <v>297</v>
      </c>
      <c r="D65" s="34">
        <f>D66</f>
        <v>52.7</v>
      </c>
      <c r="E65" s="34">
        <f>E66</f>
        <v>0</v>
      </c>
      <c r="F65" s="41">
        <f t="shared" si="0"/>
        <v>52.7</v>
      </c>
    </row>
    <row r="66" spans="1:6" ht="12.75">
      <c r="A66" s="56"/>
      <c r="B66" s="63">
        <v>610</v>
      </c>
      <c r="C66" s="64" t="s">
        <v>329</v>
      </c>
      <c r="D66" s="34">
        <v>52.7</v>
      </c>
      <c r="E66" s="34">
        <v>0</v>
      </c>
      <c r="F66" s="41">
        <f t="shared" si="0"/>
        <v>52.7</v>
      </c>
    </row>
    <row r="67" spans="1:6" ht="38.25">
      <c r="A67" s="56" t="s">
        <v>57</v>
      </c>
      <c r="B67" s="63"/>
      <c r="C67" s="64" t="s">
        <v>59</v>
      </c>
      <c r="D67" s="34">
        <f>D68+D71+D74+D77</f>
        <v>1346</v>
      </c>
      <c r="E67" s="34">
        <f>E68+E71+E74+E77</f>
        <v>0</v>
      </c>
      <c r="F67" s="41">
        <f t="shared" si="0"/>
        <v>1346</v>
      </c>
    </row>
    <row r="68" spans="1:6" ht="25.5">
      <c r="A68" s="56" t="s">
        <v>61</v>
      </c>
      <c r="B68" s="63"/>
      <c r="C68" s="64" t="s">
        <v>71</v>
      </c>
      <c r="D68" s="34">
        <f>D69</f>
        <v>96</v>
      </c>
      <c r="E68" s="34">
        <f>E69</f>
        <v>0</v>
      </c>
      <c r="F68" s="41">
        <f t="shared" si="0"/>
        <v>96</v>
      </c>
    </row>
    <row r="69" spans="1:6" ht="38.25">
      <c r="A69" s="56"/>
      <c r="B69" s="63">
        <v>600</v>
      </c>
      <c r="C69" s="64" t="s">
        <v>297</v>
      </c>
      <c r="D69" s="34">
        <f>D70</f>
        <v>96</v>
      </c>
      <c r="E69" s="34">
        <f>E70</f>
        <v>0</v>
      </c>
      <c r="F69" s="41">
        <f t="shared" si="0"/>
        <v>96</v>
      </c>
    </row>
    <row r="70" spans="1:6" ht="12.75">
      <c r="A70" s="56"/>
      <c r="B70" s="63">
        <v>610</v>
      </c>
      <c r="C70" s="64" t="s">
        <v>329</v>
      </c>
      <c r="D70" s="34">
        <v>96</v>
      </c>
      <c r="E70" s="34">
        <v>0</v>
      </c>
      <c r="F70" s="41">
        <f t="shared" si="0"/>
        <v>96</v>
      </c>
    </row>
    <row r="71" spans="1:6" ht="25.5">
      <c r="A71" s="56" t="s">
        <v>75</v>
      </c>
      <c r="B71" s="63"/>
      <c r="C71" s="64" t="s">
        <v>72</v>
      </c>
      <c r="D71" s="34">
        <f>D72</f>
        <v>300</v>
      </c>
      <c r="E71" s="34">
        <f>E72</f>
        <v>0</v>
      </c>
      <c r="F71" s="41">
        <f t="shared" si="0"/>
        <v>300</v>
      </c>
    </row>
    <row r="72" spans="1:6" ht="38.25">
      <c r="A72" s="56"/>
      <c r="B72" s="63">
        <v>600</v>
      </c>
      <c r="C72" s="64" t="s">
        <v>297</v>
      </c>
      <c r="D72" s="34">
        <f>D73</f>
        <v>300</v>
      </c>
      <c r="E72" s="34">
        <f>E73</f>
        <v>0</v>
      </c>
      <c r="F72" s="41">
        <f t="shared" si="0"/>
        <v>300</v>
      </c>
    </row>
    <row r="73" spans="1:6" ht="12.75">
      <c r="A73" s="56"/>
      <c r="B73" s="63">
        <v>610</v>
      </c>
      <c r="C73" s="64" t="s">
        <v>329</v>
      </c>
      <c r="D73" s="34">
        <v>300</v>
      </c>
      <c r="E73" s="34">
        <v>0</v>
      </c>
      <c r="F73" s="41">
        <f t="shared" si="0"/>
        <v>300</v>
      </c>
    </row>
    <row r="74" spans="1:6" ht="38.25">
      <c r="A74" s="56" t="s">
        <v>76</v>
      </c>
      <c r="B74" s="63"/>
      <c r="C74" s="64" t="s">
        <v>73</v>
      </c>
      <c r="D74" s="34">
        <f>D75</f>
        <v>350</v>
      </c>
      <c r="E74" s="34">
        <f>E75</f>
        <v>0</v>
      </c>
      <c r="F74" s="41">
        <f t="shared" si="0"/>
        <v>350</v>
      </c>
    </row>
    <row r="75" spans="1:6" ht="38.25">
      <c r="A75" s="56"/>
      <c r="B75" s="63">
        <v>600</v>
      </c>
      <c r="C75" s="64" t="s">
        <v>297</v>
      </c>
      <c r="D75" s="34">
        <f>D76</f>
        <v>350</v>
      </c>
      <c r="E75" s="34">
        <f>E76</f>
        <v>0</v>
      </c>
      <c r="F75" s="41">
        <f t="shared" si="0"/>
        <v>350</v>
      </c>
    </row>
    <row r="76" spans="1:6" ht="12.75">
      <c r="A76" s="56"/>
      <c r="B76" s="63">
        <v>610</v>
      </c>
      <c r="C76" s="64" t="s">
        <v>329</v>
      </c>
      <c r="D76" s="34">
        <v>350</v>
      </c>
      <c r="E76" s="34">
        <v>0</v>
      </c>
      <c r="F76" s="41">
        <f t="shared" si="0"/>
        <v>350</v>
      </c>
    </row>
    <row r="77" spans="1:6" ht="25.5">
      <c r="A77" s="56" t="s">
        <v>136</v>
      </c>
      <c r="B77" s="63"/>
      <c r="C77" s="64" t="s">
        <v>157</v>
      </c>
      <c r="D77" s="34">
        <f>D78</f>
        <v>600</v>
      </c>
      <c r="E77" s="34">
        <f>E78</f>
        <v>0</v>
      </c>
      <c r="F77" s="41">
        <f t="shared" si="0"/>
        <v>600</v>
      </c>
    </row>
    <row r="78" spans="1:6" ht="38.25">
      <c r="A78" s="56"/>
      <c r="B78" s="63">
        <v>600</v>
      </c>
      <c r="C78" s="64" t="s">
        <v>297</v>
      </c>
      <c r="D78" s="34">
        <f>D79</f>
        <v>600</v>
      </c>
      <c r="E78" s="34">
        <f>E79</f>
        <v>0</v>
      </c>
      <c r="F78" s="41">
        <f t="shared" si="0"/>
        <v>600</v>
      </c>
    </row>
    <row r="79" spans="1:6" ht="12.75">
      <c r="A79" s="56"/>
      <c r="B79" s="63">
        <v>610</v>
      </c>
      <c r="C79" s="64" t="s">
        <v>329</v>
      </c>
      <c r="D79" s="34">
        <v>600</v>
      </c>
      <c r="E79" s="34">
        <v>0</v>
      </c>
      <c r="F79" s="41">
        <f t="shared" si="0"/>
        <v>600</v>
      </c>
    </row>
    <row r="80" spans="1:6" ht="25.5">
      <c r="A80" s="56" t="s">
        <v>58</v>
      </c>
      <c r="B80" s="63"/>
      <c r="C80" s="64" t="s">
        <v>60</v>
      </c>
      <c r="D80" s="34">
        <f aca="true" t="shared" si="1" ref="D80:E82">D81</f>
        <v>254</v>
      </c>
      <c r="E80" s="34">
        <f t="shared" si="1"/>
        <v>0</v>
      </c>
      <c r="F80" s="41">
        <f t="shared" si="0"/>
        <v>254</v>
      </c>
    </row>
    <row r="81" spans="1:6" ht="12.75">
      <c r="A81" s="56" t="s">
        <v>62</v>
      </c>
      <c r="B81" s="63"/>
      <c r="C81" s="64" t="s">
        <v>74</v>
      </c>
      <c r="D81" s="34">
        <f t="shared" si="1"/>
        <v>254</v>
      </c>
      <c r="E81" s="34">
        <f t="shared" si="1"/>
        <v>0</v>
      </c>
      <c r="F81" s="41">
        <f aca="true" t="shared" si="2" ref="F81:F145">D81+E81</f>
        <v>254</v>
      </c>
    </row>
    <row r="82" spans="1:6" ht="38.25">
      <c r="A82" s="56"/>
      <c r="B82" s="63">
        <v>600</v>
      </c>
      <c r="C82" s="64" t="s">
        <v>297</v>
      </c>
      <c r="D82" s="34">
        <f t="shared" si="1"/>
        <v>254</v>
      </c>
      <c r="E82" s="34">
        <f t="shared" si="1"/>
        <v>0</v>
      </c>
      <c r="F82" s="41">
        <f t="shared" si="2"/>
        <v>254</v>
      </c>
    </row>
    <row r="83" spans="1:6" ht="12.75">
      <c r="A83" s="56"/>
      <c r="B83" s="63">
        <v>610</v>
      </c>
      <c r="C83" s="64" t="s">
        <v>329</v>
      </c>
      <c r="D83" s="34">
        <v>254</v>
      </c>
      <c r="E83" s="34">
        <v>0</v>
      </c>
      <c r="F83" s="41">
        <f t="shared" si="2"/>
        <v>254</v>
      </c>
    </row>
    <row r="84" spans="1:6" ht="38.25">
      <c r="A84" s="69" t="s">
        <v>479</v>
      </c>
      <c r="B84" s="63"/>
      <c r="C84" s="76" t="s">
        <v>370</v>
      </c>
      <c r="D84" s="41">
        <f>D85+D97+D107+D112+D115+D118</f>
        <v>13291.199999999999</v>
      </c>
      <c r="E84" s="41">
        <f>E85+E97+E107+E112+E115+E118</f>
        <v>0</v>
      </c>
      <c r="F84" s="41">
        <f t="shared" si="2"/>
        <v>13291.199999999999</v>
      </c>
    </row>
    <row r="85" spans="1:6" ht="25.5">
      <c r="A85" s="53" t="s">
        <v>480</v>
      </c>
      <c r="B85" s="56"/>
      <c r="C85" s="54" t="s">
        <v>385</v>
      </c>
      <c r="D85" s="34">
        <f>D86+D93</f>
        <v>10280</v>
      </c>
      <c r="E85" s="34">
        <f>E86+E93</f>
        <v>0</v>
      </c>
      <c r="F85" s="41">
        <f t="shared" si="2"/>
        <v>10280</v>
      </c>
    </row>
    <row r="86" spans="1:6" ht="25.5">
      <c r="A86" s="53" t="s">
        <v>80</v>
      </c>
      <c r="B86" s="56"/>
      <c r="C86" s="54" t="s">
        <v>81</v>
      </c>
      <c r="D86" s="34">
        <f>D87+D90</f>
        <v>10130</v>
      </c>
      <c r="E86" s="34">
        <f>E87+E90</f>
        <v>0</v>
      </c>
      <c r="F86" s="41">
        <f t="shared" si="2"/>
        <v>10130</v>
      </c>
    </row>
    <row r="87" spans="1:6" ht="38.25">
      <c r="A87" s="53" t="s">
        <v>82</v>
      </c>
      <c r="B87" s="56"/>
      <c r="C87" s="54" t="s">
        <v>64</v>
      </c>
      <c r="D87" s="34">
        <f>D88</f>
        <v>5579</v>
      </c>
      <c r="E87" s="34">
        <f>E88</f>
        <v>0</v>
      </c>
      <c r="F87" s="41">
        <f t="shared" si="2"/>
        <v>5579</v>
      </c>
    </row>
    <row r="88" spans="1:6" ht="25.5">
      <c r="A88" s="63"/>
      <c r="B88" s="63">
        <v>600</v>
      </c>
      <c r="C88" s="54" t="s">
        <v>367</v>
      </c>
      <c r="D88" s="43">
        <f>D89</f>
        <v>5579</v>
      </c>
      <c r="E88" s="43">
        <f>E89</f>
        <v>0</v>
      </c>
      <c r="F88" s="41">
        <f t="shared" si="2"/>
        <v>5579</v>
      </c>
    </row>
    <row r="89" spans="1:6" ht="12.75">
      <c r="A89" s="63"/>
      <c r="B89" s="63">
        <v>610</v>
      </c>
      <c r="C89" s="72" t="s">
        <v>329</v>
      </c>
      <c r="D89" s="43">
        <v>5579</v>
      </c>
      <c r="E89" s="34">
        <v>0</v>
      </c>
      <c r="F89" s="41">
        <f t="shared" si="2"/>
        <v>5579</v>
      </c>
    </row>
    <row r="90" spans="1:6" ht="38.25">
      <c r="A90" s="77" t="s">
        <v>83</v>
      </c>
      <c r="B90" s="63"/>
      <c r="C90" s="64" t="s">
        <v>65</v>
      </c>
      <c r="D90" s="43">
        <f>D91</f>
        <v>4551</v>
      </c>
      <c r="E90" s="43">
        <f>E91</f>
        <v>0</v>
      </c>
      <c r="F90" s="41">
        <f t="shared" si="2"/>
        <v>4551</v>
      </c>
    </row>
    <row r="91" spans="1:6" ht="25.5">
      <c r="A91" s="63"/>
      <c r="B91" s="63">
        <v>600</v>
      </c>
      <c r="C91" s="54" t="s">
        <v>367</v>
      </c>
      <c r="D91" s="43">
        <f>D92</f>
        <v>4551</v>
      </c>
      <c r="E91" s="43">
        <f>E92</f>
        <v>0</v>
      </c>
      <c r="F91" s="41">
        <f t="shared" si="2"/>
        <v>4551</v>
      </c>
    </row>
    <row r="92" spans="1:6" ht="12.75">
      <c r="A92" s="63"/>
      <c r="B92" s="63">
        <v>610</v>
      </c>
      <c r="C92" s="72" t="s">
        <v>329</v>
      </c>
      <c r="D92" s="43">
        <v>4551</v>
      </c>
      <c r="E92" s="34">
        <v>0</v>
      </c>
      <c r="F92" s="41">
        <f t="shared" si="2"/>
        <v>4551</v>
      </c>
    </row>
    <row r="93" spans="1:6" ht="38.25">
      <c r="A93" s="77" t="s">
        <v>90</v>
      </c>
      <c r="B93" s="63"/>
      <c r="C93" s="64" t="s">
        <v>89</v>
      </c>
      <c r="D93" s="43">
        <f aca="true" t="shared" si="3" ref="D93:E95">D94</f>
        <v>150</v>
      </c>
      <c r="E93" s="43">
        <f t="shared" si="3"/>
        <v>0</v>
      </c>
      <c r="F93" s="41">
        <f t="shared" si="2"/>
        <v>150</v>
      </c>
    </row>
    <row r="94" spans="1:6" ht="25.5">
      <c r="A94" s="77" t="s">
        <v>91</v>
      </c>
      <c r="B94" s="63"/>
      <c r="C94" s="64" t="s">
        <v>88</v>
      </c>
      <c r="D94" s="43">
        <f t="shared" si="3"/>
        <v>150</v>
      </c>
      <c r="E94" s="43">
        <f t="shared" si="3"/>
        <v>0</v>
      </c>
      <c r="F94" s="41">
        <f t="shared" si="2"/>
        <v>150</v>
      </c>
    </row>
    <row r="95" spans="1:6" ht="25.5">
      <c r="A95" s="63"/>
      <c r="B95" s="63">
        <v>600</v>
      </c>
      <c r="C95" s="54" t="s">
        <v>367</v>
      </c>
      <c r="D95" s="43">
        <f t="shared" si="3"/>
        <v>150</v>
      </c>
      <c r="E95" s="43">
        <f t="shared" si="3"/>
        <v>0</v>
      </c>
      <c r="F95" s="41">
        <f t="shared" si="2"/>
        <v>150</v>
      </c>
    </row>
    <row r="96" spans="1:6" ht="12.75">
      <c r="A96" s="63"/>
      <c r="B96" s="63">
        <v>610</v>
      </c>
      <c r="C96" s="72" t="s">
        <v>329</v>
      </c>
      <c r="D96" s="43">
        <v>150</v>
      </c>
      <c r="E96" s="34">
        <v>0</v>
      </c>
      <c r="F96" s="41">
        <f t="shared" si="2"/>
        <v>150</v>
      </c>
    </row>
    <row r="97" spans="1:6" ht="12.75">
      <c r="A97" s="53" t="s">
        <v>481</v>
      </c>
      <c r="B97" s="63"/>
      <c r="C97" s="64" t="s">
        <v>371</v>
      </c>
      <c r="D97" s="34">
        <f>D98+D101+D104</f>
        <v>2318.8</v>
      </c>
      <c r="E97" s="34">
        <f>E98+E101+E104</f>
        <v>0</v>
      </c>
      <c r="F97" s="41">
        <f t="shared" si="2"/>
        <v>2318.8</v>
      </c>
    </row>
    <row r="98" spans="1:6" ht="25.5">
      <c r="A98" s="53" t="s">
        <v>482</v>
      </c>
      <c r="B98" s="63"/>
      <c r="C98" s="64" t="s">
        <v>51</v>
      </c>
      <c r="D98" s="34">
        <f>D99</f>
        <v>1174.7</v>
      </c>
      <c r="E98" s="34">
        <f>E99</f>
        <v>0</v>
      </c>
      <c r="F98" s="41">
        <f t="shared" si="2"/>
        <v>1174.7</v>
      </c>
    </row>
    <row r="99" spans="1:6" ht="38.25">
      <c r="A99" s="56"/>
      <c r="B99" s="63">
        <v>600</v>
      </c>
      <c r="C99" s="64" t="s">
        <v>297</v>
      </c>
      <c r="D99" s="34">
        <f>D100</f>
        <v>1174.7</v>
      </c>
      <c r="E99" s="34">
        <f>E100</f>
        <v>0</v>
      </c>
      <c r="F99" s="41">
        <f t="shared" si="2"/>
        <v>1174.7</v>
      </c>
    </row>
    <row r="100" spans="1:6" ht="12.75">
      <c r="A100" s="56"/>
      <c r="B100" s="63">
        <v>610</v>
      </c>
      <c r="C100" s="64" t="s">
        <v>329</v>
      </c>
      <c r="D100" s="34">
        <v>1174.7</v>
      </c>
      <c r="E100" s="34">
        <v>0</v>
      </c>
      <c r="F100" s="41">
        <f t="shared" si="2"/>
        <v>1174.7</v>
      </c>
    </row>
    <row r="101" spans="1:6" ht="38.25">
      <c r="A101" s="53" t="s">
        <v>483</v>
      </c>
      <c r="B101" s="63"/>
      <c r="C101" s="64" t="s">
        <v>63</v>
      </c>
      <c r="D101" s="34">
        <f>D102</f>
        <v>1074.1</v>
      </c>
      <c r="E101" s="34">
        <f>E102</f>
        <v>0</v>
      </c>
      <c r="F101" s="41">
        <f t="shared" si="2"/>
        <v>1074.1</v>
      </c>
    </row>
    <row r="102" spans="1:6" ht="38.25">
      <c r="A102" s="56"/>
      <c r="B102" s="63">
        <v>600</v>
      </c>
      <c r="C102" s="64" t="s">
        <v>297</v>
      </c>
      <c r="D102" s="34">
        <f>D103</f>
        <v>1074.1</v>
      </c>
      <c r="E102" s="34">
        <f>E103</f>
        <v>0</v>
      </c>
      <c r="F102" s="41">
        <f t="shared" si="2"/>
        <v>1074.1</v>
      </c>
    </row>
    <row r="103" spans="1:6" ht="12.75">
      <c r="A103" s="56"/>
      <c r="B103" s="63">
        <v>610</v>
      </c>
      <c r="C103" s="64" t="s">
        <v>329</v>
      </c>
      <c r="D103" s="34">
        <v>1074.1</v>
      </c>
      <c r="E103" s="34">
        <v>0</v>
      </c>
      <c r="F103" s="41">
        <f t="shared" si="2"/>
        <v>1074.1</v>
      </c>
    </row>
    <row r="104" spans="1:6" ht="12.75">
      <c r="A104" s="53" t="s">
        <v>77</v>
      </c>
      <c r="B104" s="63"/>
      <c r="C104" s="64" t="s">
        <v>372</v>
      </c>
      <c r="D104" s="34">
        <f>D105</f>
        <v>70</v>
      </c>
      <c r="E104" s="34">
        <f>E105</f>
        <v>0</v>
      </c>
      <c r="F104" s="41">
        <f t="shared" si="2"/>
        <v>70</v>
      </c>
    </row>
    <row r="105" spans="1:6" ht="38.25">
      <c r="A105" s="56"/>
      <c r="B105" s="63">
        <v>600</v>
      </c>
      <c r="C105" s="64" t="s">
        <v>297</v>
      </c>
      <c r="D105" s="34">
        <f>D106</f>
        <v>70</v>
      </c>
      <c r="E105" s="34">
        <f>E106</f>
        <v>0</v>
      </c>
      <c r="F105" s="41">
        <f t="shared" si="2"/>
        <v>70</v>
      </c>
    </row>
    <row r="106" spans="1:6" ht="20.25" customHeight="1">
      <c r="A106" s="56"/>
      <c r="B106" s="63">
        <v>610</v>
      </c>
      <c r="C106" s="64" t="s">
        <v>329</v>
      </c>
      <c r="D106" s="34">
        <v>70</v>
      </c>
      <c r="E106" s="34">
        <v>0</v>
      </c>
      <c r="F106" s="41">
        <f t="shared" si="2"/>
        <v>70</v>
      </c>
    </row>
    <row r="107" spans="1:6" ht="38.25">
      <c r="A107" s="53" t="s">
        <v>85</v>
      </c>
      <c r="B107" s="63"/>
      <c r="C107" s="64" t="s">
        <v>84</v>
      </c>
      <c r="D107" s="43">
        <f aca="true" t="shared" si="4" ref="D107:E110">D108</f>
        <v>100</v>
      </c>
      <c r="E107" s="43">
        <f t="shared" si="4"/>
        <v>0</v>
      </c>
      <c r="F107" s="41">
        <f t="shared" si="2"/>
        <v>100</v>
      </c>
    </row>
    <row r="108" spans="1:6" ht="25.5">
      <c r="A108" s="56" t="s">
        <v>86</v>
      </c>
      <c r="B108" s="56"/>
      <c r="C108" s="64" t="s">
        <v>54</v>
      </c>
      <c r="D108" s="43">
        <f t="shared" si="4"/>
        <v>100</v>
      </c>
      <c r="E108" s="43">
        <f t="shared" si="4"/>
        <v>0</v>
      </c>
      <c r="F108" s="41">
        <f t="shared" si="2"/>
        <v>100</v>
      </c>
    </row>
    <row r="109" spans="1:6" ht="38.25">
      <c r="A109" s="56" t="s">
        <v>87</v>
      </c>
      <c r="B109" s="63"/>
      <c r="C109" s="64" t="s">
        <v>802</v>
      </c>
      <c r="D109" s="43">
        <f t="shared" si="4"/>
        <v>100</v>
      </c>
      <c r="E109" s="43">
        <f t="shared" si="4"/>
        <v>0</v>
      </c>
      <c r="F109" s="41">
        <f t="shared" si="2"/>
        <v>100</v>
      </c>
    </row>
    <row r="110" spans="1:6" ht="38.25">
      <c r="A110" s="56"/>
      <c r="B110" s="63">
        <v>600</v>
      </c>
      <c r="C110" s="64" t="s">
        <v>297</v>
      </c>
      <c r="D110" s="43">
        <f t="shared" si="4"/>
        <v>100</v>
      </c>
      <c r="E110" s="43">
        <f t="shared" si="4"/>
        <v>0</v>
      </c>
      <c r="F110" s="41">
        <f t="shared" si="2"/>
        <v>100</v>
      </c>
    </row>
    <row r="111" spans="1:6" ht="12.75">
      <c r="A111" s="56"/>
      <c r="B111" s="63">
        <v>610</v>
      </c>
      <c r="C111" s="64" t="s">
        <v>329</v>
      </c>
      <c r="D111" s="43">
        <v>100</v>
      </c>
      <c r="E111" s="34">
        <v>0</v>
      </c>
      <c r="F111" s="41">
        <f t="shared" si="2"/>
        <v>100</v>
      </c>
    </row>
    <row r="112" spans="1:6" ht="51">
      <c r="A112" s="53" t="s">
        <v>78</v>
      </c>
      <c r="B112" s="63"/>
      <c r="C112" s="64" t="s">
        <v>37</v>
      </c>
      <c r="D112" s="34">
        <f>D113</f>
        <v>246.6</v>
      </c>
      <c r="E112" s="34">
        <f>E113</f>
        <v>0</v>
      </c>
      <c r="F112" s="41">
        <f t="shared" si="2"/>
        <v>246.6</v>
      </c>
    </row>
    <row r="113" spans="1:6" ht="39.75" customHeight="1">
      <c r="A113" s="56"/>
      <c r="B113" s="63">
        <v>600</v>
      </c>
      <c r="C113" s="64" t="s">
        <v>297</v>
      </c>
      <c r="D113" s="34">
        <f>D114</f>
        <v>246.6</v>
      </c>
      <c r="E113" s="34">
        <f>E114</f>
        <v>0</v>
      </c>
      <c r="F113" s="41">
        <f t="shared" si="2"/>
        <v>246.6</v>
      </c>
    </row>
    <row r="114" spans="1:6" ht="12.75">
      <c r="A114" s="56"/>
      <c r="B114" s="63">
        <v>610</v>
      </c>
      <c r="C114" s="64" t="s">
        <v>329</v>
      </c>
      <c r="D114" s="34">
        <v>246.6</v>
      </c>
      <c r="E114" s="34">
        <v>0</v>
      </c>
      <c r="F114" s="41">
        <f t="shared" si="2"/>
        <v>246.6</v>
      </c>
    </row>
    <row r="115" spans="1:6" ht="12.75">
      <c r="A115" s="53" t="s">
        <v>79</v>
      </c>
      <c r="B115" s="63"/>
      <c r="C115" s="64" t="s">
        <v>369</v>
      </c>
      <c r="D115" s="34">
        <f>D116</f>
        <v>34.4</v>
      </c>
      <c r="E115" s="34">
        <f>E116</f>
        <v>0</v>
      </c>
      <c r="F115" s="41">
        <f t="shared" si="2"/>
        <v>34.4</v>
      </c>
    </row>
    <row r="116" spans="1:6" ht="38.25">
      <c r="A116" s="56"/>
      <c r="B116" s="63">
        <v>600</v>
      </c>
      <c r="C116" s="64" t="s">
        <v>297</v>
      </c>
      <c r="D116" s="34">
        <f>D117</f>
        <v>34.4</v>
      </c>
      <c r="E116" s="34">
        <f>E117</f>
        <v>0</v>
      </c>
      <c r="F116" s="41">
        <f t="shared" si="2"/>
        <v>34.4</v>
      </c>
    </row>
    <row r="117" spans="1:6" ht="12.75">
      <c r="A117" s="56"/>
      <c r="B117" s="63">
        <v>610</v>
      </c>
      <c r="C117" s="64" t="s">
        <v>329</v>
      </c>
      <c r="D117" s="34">
        <v>34.4</v>
      </c>
      <c r="E117" s="34">
        <v>0</v>
      </c>
      <c r="F117" s="41">
        <f t="shared" si="2"/>
        <v>34.4</v>
      </c>
    </row>
    <row r="118" spans="1:6" ht="25.5">
      <c r="A118" s="77" t="s">
        <v>149</v>
      </c>
      <c r="B118" s="63"/>
      <c r="C118" s="64" t="s">
        <v>150</v>
      </c>
      <c r="D118" s="34">
        <f>D119</f>
        <v>311.4</v>
      </c>
      <c r="E118" s="34">
        <f>E119</f>
        <v>0</v>
      </c>
      <c r="F118" s="41">
        <f t="shared" si="2"/>
        <v>311.4</v>
      </c>
    </row>
    <row r="119" spans="1:6" ht="38.25">
      <c r="A119" s="56"/>
      <c r="B119" s="63">
        <v>600</v>
      </c>
      <c r="C119" s="64" t="s">
        <v>297</v>
      </c>
      <c r="D119" s="34">
        <f>D120</f>
        <v>311.4</v>
      </c>
      <c r="E119" s="34">
        <f>E120</f>
        <v>0</v>
      </c>
      <c r="F119" s="41">
        <f t="shared" si="2"/>
        <v>311.4</v>
      </c>
    </row>
    <row r="120" spans="1:6" ht="12.75">
      <c r="A120" s="56"/>
      <c r="B120" s="63">
        <v>610</v>
      </c>
      <c r="C120" s="64" t="s">
        <v>329</v>
      </c>
      <c r="D120" s="34">
        <v>311.4</v>
      </c>
      <c r="E120" s="34">
        <v>0</v>
      </c>
      <c r="F120" s="41">
        <f t="shared" si="2"/>
        <v>311.4</v>
      </c>
    </row>
    <row r="121" spans="1:6" ht="25.5">
      <c r="A121" s="69" t="s">
        <v>484</v>
      </c>
      <c r="B121" s="49"/>
      <c r="C121" s="51" t="s">
        <v>326</v>
      </c>
      <c r="D121" s="39">
        <f>+D122+D134</f>
        <v>4023.2999999999997</v>
      </c>
      <c r="E121" s="39">
        <f>+E122+E134</f>
        <v>0</v>
      </c>
      <c r="F121" s="41">
        <f t="shared" si="2"/>
        <v>4023.2999999999997</v>
      </c>
    </row>
    <row r="122" spans="1:6" ht="38.25">
      <c r="A122" s="59" t="s">
        <v>485</v>
      </c>
      <c r="B122" s="71"/>
      <c r="C122" s="64" t="s">
        <v>327</v>
      </c>
      <c r="D122" s="35">
        <f>D123+D131+D128+D137</f>
        <v>3873.2999999999997</v>
      </c>
      <c r="E122" s="35">
        <f>E123+E131+E128+E137</f>
        <v>0</v>
      </c>
      <c r="F122" s="41">
        <f t="shared" si="2"/>
        <v>3873.2999999999997</v>
      </c>
    </row>
    <row r="123" spans="1:6" ht="25.5">
      <c r="A123" s="68" t="s">
        <v>486</v>
      </c>
      <c r="B123" s="73"/>
      <c r="C123" s="54" t="s">
        <v>29</v>
      </c>
      <c r="D123" s="35">
        <f>D124+D126</f>
        <v>2846.2</v>
      </c>
      <c r="E123" s="35">
        <f>E124+E126</f>
        <v>0</v>
      </c>
      <c r="F123" s="41">
        <f t="shared" si="2"/>
        <v>2846.2</v>
      </c>
    </row>
    <row r="124" spans="1:6" ht="25.5">
      <c r="A124" s="73"/>
      <c r="B124" s="59">
        <v>400</v>
      </c>
      <c r="C124" s="64" t="s">
        <v>343</v>
      </c>
      <c r="D124" s="35">
        <f>D125</f>
        <v>0</v>
      </c>
      <c r="E124" s="35">
        <f>E125</f>
        <v>0</v>
      </c>
      <c r="F124" s="41">
        <f t="shared" si="2"/>
        <v>0</v>
      </c>
    </row>
    <row r="125" spans="1:6" ht="12.75">
      <c r="A125" s="74"/>
      <c r="B125" s="59">
        <v>410</v>
      </c>
      <c r="C125" s="54" t="s">
        <v>344</v>
      </c>
      <c r="D125" s="35">
        <v>0</v>
      </c>
      <c r="E125" s="35">
        <v>0</v>
      </c>
      <c r="F125" s="41">
        <f t="shared" si="2"/>
        <v>0</v>
      </c>
    </row>
    <row r="126" spans="1:6" ht="12.75">
      <c r="A126" s="74"/>
      <c r="B126" s="63">
        <v>500</v>
      </c>
      <c r="C126" s="64" t="s">
        <v>286</v>
      </c>
      <c r="D126" s="35">
        <f>D127</f>
        <v>2846.2</v>
      </c>
      <c r="E126" s="35">
        <f>E127</f>
        <v>0</v>
      </c>
      <c r="F126" s="41">
        <f t="shared" si="2"/>
        <v>2846.2</v>
      </c>
    </row>
    <row r="127" spans="1:6" ht="12.75">
      <c r="A127" s="74"/>
      <c r="B127" s="63">
        <v>540</v>
      </c>
      <c r="C127" s="64" t="s">
        <v>253</v>
      </c>
      <c r="D127" s="35">
        <v>2846.2</v>
      </c>
      <c r="E127" s="35">
        <v>0</v>
      </c>
      <c r="F127" s="41">
        <f t="shared" si="2"/>
        <v>2846.2</v>
      </c>
    </row>
    <row r="128" spans="1:6" ht="51">
      <c r="A128" s="59" t="s">
        <v>602</v>
      </c>
      <c r="B128" s="71"/>
      <c r="C128" s="64" t="s">
        <v>603</v>
      </c>
      <c r="D128" s="35">
        <f>D129</f>
        <v>127.1</v>
      </c>
      <c r="E128" s="35">
        <f>E129</f>
        <v>0</v>
      </c>
      <c r="F128" s="41">
        <f t="shared" si="2"/>
        <v>127.1</v>
      </c>
    </row>
    <row r="129" spans="1:6" ht="25.5">
      <c r="A129" s="59"/>
      <c r="B129" s="59">
        <v>400</v>
      </c>
      <c r="C129" s="64" t="s">
        <v>343</v>
      </c>
      <c r="D129" s="35">
        <f>D130</f>
        <v>127.1</v>
      </c>
      <c r="E129" s="35">
        <f>E130</f>
        <v>0</v>
      </c>
      <c r="F129" s="41">
        <f t="shared" si="2"/>
        <v>127.1</v>
      </c>
    </row>
    <row r="130" spans="1:6" ht="12.75">
      <c r="A130" s="59"/>
      <c r="B130" s="59">
        <v>410</v>
      </c>
      <c r="C130" s="54" t="s">
        <v>344</v>
      </c>
      <c r="D130" s="35">
        <v>127.1</v>
      </c>
      <c r="E130" s="35">
        <v>0</v>
      </c>
      <c r="F130" s="41">
        <f t="shared" si="2"/>
        <v>127.1</v>
      </c>
    </row>
    <row r="131" spans="1:6" ht="63.75">
      <c r="A131" s="56" t="s">
        <v>613</v>
      </c>
      <c r="B131" s="53"/>
      <c r="C131" s="54" t="s">
        <v>789</v>
      </c>
      <c r="D131" s="34">
        <f>D132</f>
        <v>600</v>
      </c>
      <c r="E131" s="34">
        <f>E132</f>
        <v>0</v>
      </c>
      <c r="F131" s="41">
        <f t="shared" si="2"/>
        <v>600</v>
      </c>
    </row>
    <row r="132" spans="1:6" ht="12.75">
      <c r="A132" s="56"/>
      <c r="B132" s="53" t="s">
        <v>335</v>
      </c>
      <c r="C132" s="54" t="s">
        <v>270</v>
      </c>
      <c r="D132" s="34">
        <f>D133</f>
        <v>600</v>
      </c>
      <c r="E132" s="34">
        <f>E133</f>
        <v>0</v>
      </c>
      <c r="F132" s="41">
        <f t="shared" si="2"/>
        <v>600</v>
      </c>
    </row>
    <row r="133" spans="1:6" ht="12.75">
      <c r="A133" s="56"/>
      <c r="B133" s="53" t="s">
        <v>336</v>
      </c>
      <c r="C133" s="55" t="s">
        <v>271</v>
      </c>
      <c r="D133" s="34">
        <v>600</v>
      </c>
      <c r="E133" s="34">
        <v>0</v>
      </c>
      <c r="F133" s="41">
        <f t="shared" si="2"/>
        <v>600</v>
      </c>
    </row>
    <row r="134" spans="1:6" ht="25.5">
      <c r="A134" s="53" t="s">
        <v>101</v>
      </c>
      <c r="B134" s="53"/>
      <c r="C134" s="54" t="s">
        <v>100</v>
      </c>
      <c r="D134" s="34">
        <f>D135</f>
        <v>150</v>
      </c>
      <c r="E134" s="34">
        <f>E135</f>
        <v>0</v>
      </c>
      <c r="F134" s="41">
        <f aca="true" t="shared" si="5" ref="F134:F139">D134+E134</f>
        <v>150</v>
      </c>
    </row>
    <row r="135" spans="1:6" ht="12.75">
      <c r="A135" s="56"/>
      <c r="B135" s="53" t="s">
        <v>335</v>
      </c>
      <c r="C135" s="54" t="s">
        <v>270</v>
      </c>
      <c r="D135" s="34">
        <f>D136</f>
        <v>150</v>
      </c>
      <c r="E135" s="34">
        <f>E136</f>
        <v>0</v>
      </c>
      <c r="F135" s="41">
        <f t="shared" si="5"/>
        <v>150</v>
      </c>
    </row>
    <row r="136" spans="1:6" ht="12.75">
      <c r="A136" s="56"/>
      <c r="B136" s="53" t="s">
        <v>336</v>
      </c>
      <c r="C136" s="55" t="s">
        <v>271</v>
      </c>
      <c r="D136" s="34">
        <v>150</v>
      </c>
      <c r="E136" s="34">
        <v>0</v>
      </c>
      <c r="F136" s="41">
        <f t="shared" si="5"/>
        <v>150</v>
      </c>
    </row>
    <row r="137" spans="1:6" ht="25.5">
      <c r="A137" s="56" t="s">
        <v>634</v>
      </c>
      <c r="B137" s="53"/>
      <c r="C137" s="54" t="s">
        <v>633</v>
      </c>
      <c r="D137" s="34">
        <f>D138</f>
        <v>300</v>
      </c>
      <c r="E137" s="34">
        <f>E138</f>
        <v>0</v>
      </c>
      <c r="F137" s="41">
        <f t="shared" si="5"/>
        <v>300</v>
      </c>
    </row>
    <row r="138" spans="1:6" ht="12.75">
      <c r="A138" s="56"/>
      <c r="B138" s="53" t="s">
        <v>335</v>
      </c>
      <c r="C138" s="54" t="s">
        <v>270</v>
      </c>
      <c r="D138" s="34">
        <f>D139</f>
        <v>300</v>
      </c>
      <c r="E138" s="34">
        <f>E139</f>
        <v>0</v>
      </c>
      <c r="F138" s="41">
        <f t="shared" si="5"/>
        <v>300</v>
      </c>
    </row>
    <row r="139" spans="1:6" ht="12.75">
      <c r="A139" s="56"/>
      <c r="B139" s="53" t="s">
        <v>336</v>
      </c>
      <c r="C139" s="55" t="s">
        <v>271</v>
      </c>
      <c r="D139" s="34">
        <v>300</v>
      </c>
      <c r="E139" s="34">
        <v>0</v>
      </c>
      <c r="F139" s="41">
        <f t="shared" si="5"/>
        <v>300</v>
      </c>
    </row>
    <row r="140" spans="1:6" ht="38.25">
      <c r="A140" s="69" t="s">
        <v>487</v>
      </c>
      <c r="B140" s="49"/>
      <c r="C140" s="51" t="s">
        <v>293</v>
      </c>
      <c r="D140" s="41">
        <f>D141+D145+D148+D151+D154+D157+D160+D166+D169+D163+D172</f>
        <v>11286</v>
      </c>
      <c r="E140" s="41">
        <f>E141+E145+E148+E151+E154+E157+E160+E166+E169+E163+E172</f>
        <v>157.5</v>
      </c>
      <c r="F140" s="41">
        <f t="shared" si="2"/>
        <v>11443.5</v>
      </c>
    </row>
    <row r="141" spans="1:6" ht="42" customHeight="1">
      <c r="A141" s="65" t="s">
        <v>490</v>
      </c>
      <c r="B141" s="60"/>
      <c r="C141" s="58" t="s">
        <v>491</v>
      </c>
      <c r="D141" s="36">
        <f aca="true" t="shared" si="6" ref="D141:E143">D142</f>
        <v>300</v>
      </c>
      <c r="E141" s="36">
        <f t="shared" si="6"/>
        <v>0</v>
      </c>
      <c r="F141" s="41">
        <f t="shared" si="2"/>
        <v>300</v>
      </c>
    </row>
    <row r="142" spans="1:6" ht="38.25">
      <c r="A142" s="65" t="s">
        <v>489</v>
      </c>
      <c r="B142" s="57"/>
      <c r="C142" s="58" t="s">
        <v>40</v>
      </c>
      <c r="D142" s="36">
        <f t="shared" si="6"/>
        <v>300</v>
      </c>
      <c r="E142" s="36">
        <f t="shared" si="6"/>
        <v>0</v>
      </c>
      <c r="F142" s="41">
        <f t="shared" si="2"/>
        <v>300</v>
      </c>
    </row>
    <row r="143" spans="1:6" ht="12.75">
      <c r="A143" s="56"/>
      <c r="B143" s="56">
        <v>200</v>
      </c>
      <c r="C143" s="54" t="s">
        <v>270</v>
      </c>
      <c r="D143" s="34">
        <f t="shared" si="6"/>
        <v>300</v>
      </c>
      <c r="E143" s="34">
        <f t="shared" si="6"/>
        <v>0</v>
      </c>
      <c r="F143" s="41">
        <f t="shared" si="2"/>
        <v>300</v>
      </c>
    </row>
    <row r="144" spans="1:6" ht="25.5">
      <c r="A144" s="56"/>
      <c r="B144" s="56">
        <v>240</v>
      </c>
      <c r="C144" s="54" t="s">
        <v>271</v>
      </c>
      <c r="D144" s="34">
        <v>300</v>
      </c>
      <c r="E144" s="34">
        <v>0</v>
      </c>
      <c r="F144" s="41">
        <f t="shared" si="2"/>
        <v>300</v>
      </c>
    </row>
    <row r="145" spans="1:6" ht="25.5">
      <c r="A145" s="66" t="s">
        <v>488</v>
      </c>
      <c r="B145" s="48"/>
      <c r="C145" s="62" t="s">
        <v>294</v>
      </c>
      <c r="D145" s="38">
        <f>D146</f>
        <v>800</v>
      </c>
      <c r="E145" s="38">
        <f>E146</f>
        <v>0</v>
      </c>
      <c r="F145" s="41">
        <f t="shared" si="2"/>
        <v>800</v>
      </c>
    </row>
    <row r="146" spans="1:6" ht="12.75">
      <c r="A146" s="56"/>
      <c r="B146" s="56">
        <v>200</v>
      </c>
      <c r="C146" s="54" t="s">
        <v>270</v>
      </c>
      <c r="D146" s="34">
        <f>D147</f>
        <v>800</v>
      </c>
      <c r="E146" s="34">
        <f>E147</f>
        <v>0</v>
      </c>
      <c r="F146" s="41">
        <f aca="true" t="shared" si="7" ref="F146:F222">D146+E146</f>
        <v>800</v>
      </c>
    </row>
    <row r="147" spans="1:6" ht="25.5">
      <c r="A147" s="56"/>
      <c r="B147" s="56">
        <v>240</v>
      </c>
      <c r="C147" s="54" t="s">
        <v>271</v>
      </c>
      <c r="D147" s="34">
        <v>800</v>
      </c>
      <c r="E147" s="34">
        <v>0</v>
      </c>
      <c r="F147" s="41">
        <f t="shared" si="7"/>
        <v>800</v>
      </c>
    </row>
    <row r="148" spans="1:6" ht="38.25">
      <c r="A148" s="53" t="s">
        <v>492</v>
      </c>
      <c r="B148" s="56"/>
      <c r="C148" s="54" t="s">
        <v>295</v>
      </c>
      <c r="D148" s="34">
        <f>D149</f>
        <v>60</v>
      </c>
      <c r="E148" s="34">
        <f>E149</f>
        <v>0</v>
      </c>
      <c r="F148" s="41">
        <f t="shared" si="7"/>
        <v>60</v>
      </c>
    </row>
    <row r="149" spans="1:6" ht="12.75">
      <c r="A149" s="56"/>
      <c r="B149" s="56">
        <v>200</v>
      </c>
      <c r="C149" s="54" t="s">
        <v>270</v>
      </c>
      <c r="D149" s="34">
        <f>D150</f>
        <v>60</v>
      </c>
      <c r="E149" s="34">
        <f>E150</f>
        <v>0</v>
      </c>
      <c r="F149" s="41">
        <f t="shared" si="7"/>
        <v>60</v>
      </c>
    </row>
    <row r="150" spans="1:6" ht="25.5">
      <c r="A150" s="57"/>
      <c r="B150" s="57">
        <v>240</v>
      </c>
      <c r="C150" s="58" t="s">
        <v>271</v>
      </c>
      <c r="D150" s="36">
        <v>60</v>
      </c>
      <c r="E150" s="36">
        <v>0</v>
      </c>
      <c r="F150" s="41">
        <f t="shared" si="7"/>
        <v>60</v>
      </c>
    </row>
    <row r="151" spans="1:6" ht="25.5">
      <c r="A151" s="53" t="s">
        <v>493</v>
      </c>
      <c r="B151" s="56"/>
      <c r="C151" s="54" t="s">
        <v>92</v>
      </c>
      <c r="D151" s="34">
        <f>D152</f>
        <v>150</v>
      </c>
      <c r="E151" s="34">
        <f>E152</f>
        <v>0</v>
      </c>
      <c r="F151" s="41">
        <f t="shared" si="7"/>
        <v>150</v>
      </c>
    </row>
    <row r="152" spans="1:6" ht="12.75">
      <c r="A152" s="56"/>
      <c r="B152" s="56">
        <v>200</v>
      </c>
      <c r="C152" s="54" t="s">
        <v>270</v>
      </c>
      <c r="D152" s="34">
        <f>D153</f>
        <v>150</v>
      </c>
      <c r="E152" s="34">
        <f>E153</f>
        <v>0</v>
      </c>
      <c r="F152" s="41">
        <f t="shared" si="7"/>
        <v>150</v>
      </c>
    </row>
    <row r="153" spans="1:6" ht="25.5">
      <c r="A153" s="56"/>
      <c r="B153" s="57">
        <v>240</v>
      </c>
      <c r="C153" s="58" t="s">
        <v>271</v>
      </c>
      <c r="D153" s="34">
        <v>150</v>
      </c>
      <c r="E153" s="34">
        <v>0</v>
      </c>
      <c r="F153" s="41">
        <f t="shared" si="7"/>
        <v>150</v>
      </c>
    </row>
    <row r="154" spans="1:6" ht="38.25">
      <c r="A154" s="53" t="s">
        <v>604</v>
      </c>
      <c r="B154" s="56"/>
      <c r="C154" s="54" t="s">
        <v>605</v>
      </c>
      <c r="D154" s="34">
        <f>D155</f>
        <v>296.9</v>
      </c>
      <c r="E154" s="34">
        <f>E155</f>
        <v>157.5</v>
      </c>
      <c r="F154" s="41">
        <f t="shared" si="7"/>
        <v>454.4</v>
      </c>
    </row>
    <row r="155" spans="1:6" ht="38.25">
      <c r="A155" s="56"/>
      <c r="B155" s="63">
        <v>600</v>
      </c>
      <c r="C155" s="64" t="s">
        <v>297</v>
      </c>
      <c r="D155" s="34">
        <f>D156</f>
        <v>296.9</v>
      </c>
      <c r="E155" s="34">
        <f>E156</f>
        <v>157.5</v>
      </c>
      <c r="F155" s="41">
        <f t="shared" si="7"/>
        <v>454.4</v>
      </c>
    </row>
    <row r="156" spans="1:6" ht="12.75">
      <c r="A156" s="48"/>
      <c r="B156" s="63">
        <v>620</v>
      </c>
      <c r="C156" s="64" t="s">
        <v>298</v>
      </c>
      <c r="D156" s="38">
        <v>296.9</v>
      </c>
      <c r="E156" s="37">
        <v>157.5</v>
      </c>
      <c r="F156" s="41">
        <f t="shared" si="7"/>
        <v>454.4</v>
      </c>
    </row>
    <row r="157" spans="1:6" ht="51">
      <c r="A157" s="48" t="s">
        <v>494</v>
      </c>
      <c r="B157" s="56"/>
      <c r="C157" s="54" t="s">
        <v>438</v>
      </c>
      <c r="D157" s="38">
        <f>D158</f>
        <v>3198</v>
      </c>
      <c r="E157" s="34">
        <f>E158</f>
        <v>0</v>
      </c>
      <c r="F157" s="41">
        <f t="shared" si="7"/>
        <v>3198</v>
      </c>
    </row>
    <row r="158" spans="1:6" ht="12.75">
      <c r="A158" s="48"/>
      <c r="B158" s="56">
        <v>200</v>
      </c>
      <c r="C158" s="54" t="s">
        <v>270</v>
      </c>
      <c r="D158" s="38">
        <f>D159</f>
        <v>3198</v>
      </c>
      <c r="E158" s="34">
        <f>E159</f>
        <v>0</v>
      </c>
      <c r="F158" s="41">
        <f t="shared" si="7"/>
        <v>3198</v>
      </c>
    </row>
    <row r="159" spans="1:6" ht="25.5">
      <c r="A159" s="48"/>
      <c r="B159" s="56">
        <v>240</v>
      </c>
      <c r="C159" s="54" t="s">
        <v>271</v>
      </c>
      <c r="D159" s="38">
        <v>3198</v>
      </c>
      <c r="E159" s="34">
        <v>0</v>
      </c>
      <c r="F159" s="41">
        <f t="shared" si="7"/>
        <v>3198</v>
      </c>
    </row>
    <row r="160" spans="1:6" ht="25.5">
      <c r="A160" s="53" t="s">
        <v>495</v>
      </c>
      <c r="B160" s="48"/>
      <c r="C160" s="62" t="s">
        <v>466</v>
      </c>
      <c r="D160" s="38">
        <f>D161</f>
        <v>122</v>
      </c>
      <c r="E160" s="34">
        <f>E161</f>
        <v>0</v>
      </c>
      <c r="F160" s="41">
        <f t="shared" si="7"/>
        <v>122</v>
      </c>
    </row>
    <row r="161" spans="1:6" ht="12.75">
      <c r="A161" s="48"/>
      <c r="B161" s="56">
        <v>200</v>
      </c>
      <c r="C161" s="54" t="s">
        <v>270</v>
      </c>
      <c r="D161" s="38">
        <f>D162</f>
        <v>122</v>
      </c>
      <c r="E161" s="34">
        <f>E162</f>
        <v>0</v>
      </c>
      <c r="F161" s="41">
        <f t="shared" si="7"/>
        <v>122</v>
      </c>
    </row>
    <row r="162" spans="1:6" ht="25.5">
      <c r="A162" s="48"/>
      <c r="B162" s="56">
        <v>240</v>
      </c>
      <c r="C162" s="54" t="s">
        <v>271</v>
      </c>
      <c r="D162" s="38">
        <v>122</v>
      </c>
      <c r="E162" s="34">
        <v>0</v>
      </c>
      <c r="F162" s="41">
        <f t="shared" si="7"/>
        <v>122</v>
      </c>
    </row>
    <row r="163" spans="1:6" ht="25.5">
      <c r="A163" s="53" t="s">
        <v>600</v>
      </c>
      <c r="B163" s="48"/>
      <c r="C163" s="62" t="s">
        <v>601</v>
      </c>
      <c r="D163" s="38">
        <f>D164</f>
        <v>66</v>
      </c>
      <c r="E163" s="38">
        <f>E164</f>
        <v>0</v>
      </c>
      <c r="F163" s="41">
        <f t="shared" si="7"/>
        <v>66</v>
      </c>
    </row>
    <row r="164" spans="1:6" ht="12.75">
      <c r="A164" s="48"/>
      <c r="B164" s="56">
        <v>200</v>
      </c>
      <c r="C164" s="54" t="s">
        <v>270</v>
      </c>
      <c r="D164" s="38">
        <f>D165</f>
        <v>66</v>
      </c>
      <c r="E164" s="38">
        <f>E165</f>
        <v>0</v>
      </c>
      <c r="F164" s="41">
        <f t="shared" si="7"/>
        <v>66</v>
      </c>
    </row>
    <row r="165" spans="1:6" ht="25.5">
      <c r="A165" s="48"/>
      <c r="B165" s="56">
        <v>240</v>
      </c>
      <c r="C165" s="54" t="s">
        <v>271</v>
      </c>
      <c r="D165" s="38">
        <v>66</v>
      </c>
      <c r="E165" s="38">
        <v>0</v>
      </c>
      <c r="F165" s="41">
        <f t="shared" si="7"/>
        <v>66</v>
      </c>
    </row>
    <row r="166" spans="1:6" ht="33" customHeight="1">
      <c r="A166" s="53" t="s">
        <v>41</v>
      </c>
      <c r="B166" s="48"/>
      <c r="C166" s="62" t="s">
        <v>66</v>
      </c>
      <c r="D166" s="38">
        <f>D167</f>
        <v>36</v>
      </c>
      <c r="E166" s="38">
        <f>E167</f>
        <v>0</v>
      </c>
      <c r="F166" s="41">
        <f t="shared" si="7"/>
        <v>36</v>
      </c>
    </row>
    <row r="167" spans="1:6" ht="12.75">
      <c r="A167" s="48"/>
      <c r="B167" s="56">
        <v>200</v>
      </c>
      <c r="C167" s="54" t="s">
        <v>270</v>
      </c>
      <c r="D167" s="38">
        <f>D168</f>
        <v>36</v>
      </c>
      <c r="E167" s="34">
        <f>E168</f>
        <v>0</v>
      </c>
      <c r="F167" s="41">
        <f t="shared" si="7"/>
        <v>36</v>
      </c>
    </row>
    <row r="168" spans="1:6" ht="25.5">
      <c r="A168" s="48"/>
      <c r="B168" s="56">
        <v>240</v>
      </c>
      <c r="C168" s="54" t="s">
        <v>271</v>
      </c>
      <c r="D168" s="38">
        <v>36</v>
      </c>
      <c r="E168" s="34">
        <v>0</v>
      </c>
      <c r="F168" s="41">
        <f t="shared" si="7"/>
        <v>36</v>
      </c>
    </row>
    <row r="169" spans="1:6" ht="38.25">
      <c r="A169" s="53" t="s">
        <v>496</v>
      </c>
      <c r="B169" s="48"/>
      <c r="C169" s="62" t="s">
        <v>349</v>
      </c>
      <c r="D169" s="38">
        <f>D170</f>
        <v>2366.9</v>
      </c>
      <c r="E169" s="34">
        <f>E170</f>
        <v>0</v>
      </c>
      <c r="F169" s="41">
        <f t="shared" si="7"/>
        <v>2366.9</v>
      </c>
    </row>
    <row r="170" spans="1:6" ht="25.5">
      <c r="A170" s="48"/>
      <c r="B170" s="59">
        <v>400</v>
      </c>
      <c r="C170" s="64" t="s">
        <v>343</v>
      </c>
      <c r="D170" s="38">
        <f>D171</f>
        <v>2366.9</v>
      </c>
      <c r="E170" s="34">
        <f>E171</f>
        <v>0</v>
      </c>
      <c r="F170" s="41">
        <f t="shared" si="7"/>
        <v>2366.9</v>
      </c>
    </row>
    <row r="171" spans="1:6" ht="12.75">
      <c r="A171" s="48"/>
      <c r="B171" s="59">
        <v>410</v>
      </c>
      <c r="C171" s="54" t="s">
        <v>344</v>
      </c>
      <c r="D171" s="38">
        <v>2366.9</v>
      </c>
      <c r="E171" s="34">
        <v>0</v>
      </c>
      <c r="F171" s="41">
        <f t="shared" si="7"/>
        <v>2366.9</v>
      </c>
    </row>
    <row r="172" spans="1:6" ht="38.25">
      <c r="A172" s="53" t="s">
        <v>622</v>
      </c>
      <c r="B172" s="59"/>
      <c r="C172" s="54" t="s">
        <v>623</v>
      </c>
      <c r="D172" s="38">
        <f>D173+D176+D179+D182</f>
        <v>3890.2</v>
      </c>
      <c r="E172" s="38">
        <f>E173+E176+E179+E182</f>
        <v>0</v>
      </c>
      <c r="F172" s="41">
        <f t="shared" si="7"/>
        <v>3890.2</v>
      </c>
    </row>
    <row r="173" spans="1:6" ht="38.25">
      <c r="A173" s="53" t="s">
        <v>624</v>
      </c>
      <c r="B173" s="59"/>
      <c r="C173" s="54" t="s">
        <v>625</v>
      </c>
      <c r="D173" s="38">
        <f>D174</f>
        <v>492.7</v>
      </c>
      <c r="E173" s="38">
        <f>E174</f>
        <v>0</v>
      </c>
      <c r="F173" s="41">
        <f t="shared" si="7"/>
        <v>492.7</v>
      </c>
    </row>
    <row r="174" spans="1:6" ht="12.75">
      <c r="A174" s="48"/>
      <c r="B174" s="56">
        <v>200</v>
      </c>
      <c r="C174" s="54" t="s">
        <v>270</v>
      </c>
      <c r="D174" s="38">
        <f>D175</f>
        <v>492.7</v>
      </c>
      <c r="E174" s="38">
        <f>E175</f>
        <v>0</v>
      </c>
      <c r="F174" s="41">
        <f t="shared" si="7"/>
        <v>492.7</v>
      </c>
    </row>
    <row r="175" spans="1:6" ht="19.5" customHeight="1">
      <c r="A175" s="48"/>
      <c r="B175" s="59">
        <v>240</v>
      </c>
      <c r="C175" s="54" t="s">
        <v>271</v>
      </c>
      <c r="D175" s="38">
        <v>492.7</v>
      </c>
      <c r="E175" s="34">
        <v>0</v>
      </c>
      <c r="F175" s="41">
        <f t="shared" si="7"/>
        <v>492.7</v>
      </c>
    </row>
    <row r="176" spans="1:6" ht="54.75" customHeight="1">
      <c r="A176" s="53" t="s">
        <v>628</v>
      </c>
      <c r="B176" s="59"/>
      <c r="C176" s="54" t="s">
        <v>841</v>
      </c>
      <c r="D176" s="38">
        <f>D177</f>
        <v>224</v>
      </c>
      <c r="E176" s="38">
        <f>E177</f>
        <v>0</v>
      </c>
      <c r="F176" s="41">
        <f t="shared" si="7"/>
        <v>224</v>
      </c>
    </row>
    <row r="177" spans="1:6" ht="12.75">
      <c r="A177" s="48"/>
      <c r="B177" s="56">
        <v>200</v>
      </c>
      <c r="C177" s="54" t="s">
        <v>270</v>
      </c>
      <c r="D177" s="38">
        <f>D178</f>
        <v>224</v>
      </c>
      <c r="E177" s="38">
        <f>E178</f>
        <v>0</v>
      </c>
      <c r="F177" s="41">
        <f t="shared" si="7"/>
        <v>224</v>
      </c>
    </row>
    <row r="178" spans="1:6" ht="25.5">
      <c r="A178" s="48"/>
      <c r="B178" s="59">
        <v>240</v>
      </c>
      <c r="C178" s="54" t="s">
        <v>271</v>
      </c>
      <c r="D178" s="38">
        <v>224</v>
      </c>
      <c r="E178" s="34">
        <v>0</v>
      </c>
      <c r="F178" s="41">
        <f t="shared" si="7"/>
        <v>224</v>
      </c>
    </row>
    <row r="179" spans="1:6" ht="38.25">
      <c r="A179" s="53" t="s">
        <v>629</v>
      </c>
      <c r="B179" s="59"/>
      <c r="C179" s="54" t="s">
        <v>626</v>
      </c>
      <c r="D179" s="38">
        <f>D180</f>
        <v>2074.5</v>
      </c>
      <c r="E179" s="38">
        <f>E180</f>
        <v>0</v>
      </c>
      <c r="F179" s="41">
        <f t="shared" si="7"/>
        <v>2074.5</v>
      </c>
    </row>
    <row r="180" spans="1:6" ht="12.75">
      <c r="A180" s="48"/>
      <c r="B180" s="56">
        <v>200</v>
      </c>
      <c r="C180" s="54" t="s">
        <v>270</v>
      </c>
      <c r="D180" s="38">
        <f>D181</f>
        <v>2074.5</v>
      </c>
      <c r="E180" s="38">
        <f>E181</f>
        <v>0</v>
      </c>
      <c r="F180" s="41">
        <f t="shared" si="7"/>
        <v>2074.5</v>
      </c>
    </row>
    <row r="181" spans="1:6" ht="25.5">
      <c r="A181" s="48"/>
      <c r="B181" s="59">
        <v>240</v>
      </c>
      <c r="C181" s="54" t="s">
        <v>271</v>
      </c>
      <c r="D181" s="38">
        <v>2074.5</v>
      </c>
      <c r="E181" s="34">
        <v>0</v>
      </c>
      <c r="F181" s="41">
        <f t="shared" si="7"/>
        <v>2074.5</v>
      </c>
    </row>
    <row r="182" spans="1:6" ht="38.25">
      <c r="A182" s="53" t="s">
        <v>630</v>
      </c>
      <c r="B182" s="59"/>
      <c r="C182" s="54" t="s">
        <v>627</v>
      </c>
      <c r="D182" s="38">
        <f>D183</f>
        <v>1099</v>
      </c>
      <c r="E182" s="38">
        <f>E183</f>
        <v>0</v>
      </c>
      <c r="F182" s="41">
        <f t="shared" si="7"/>
        <v>1099</v>
      </c>
    </row>
    <row r="183" spans="1:6" ht="12.75">
      <c r="A183" s="48"/>
      <c r="B183" s="56">
        <v>200</v>
      </c>
      <c r="C183" s="54" t="s">
        <v>270</v>
      </c>
      <c r="D183" s="38">
        <f>D184</f>
        <v>1099</v>
      </c>
      <c r="E183" s="38">
        <f>E184</f>
        <v>0</v>
      </c>
      <c r="F183" s="41">
        <f t="shared" si="7"/>
        <v>1099</v>
      </c>
    </row>
    <row r="184" spans="1:6" ht="25.5">
      <c r="A184" s="48"/>
      <c r="B184" s="59">
        <v>240</v>
      </c>
      <c r="C184" s="54" t="s">
        <v>271</v>
      </c>
      <c r="D184" s="38">
        <v>1099</v>
      </c>
      <c r="E184" s="34">
        <v>0</v>
      </c>
      <c r="F184" s="41">
        <f t="shared" si="7"/>
        <v>1099</v>
      </c>
    </row>
    <row r="185" spans="1:6" ht="25.5">
      <c r="A185" s="69" t="s">
        <v>497</v>
      </c>
      <c r="B185" s="49"/>
      <c r="C185" s="51" t="s">
        <v>306</v>
      </c>
      <c r="D185" s="41">
        <f>D186</f>
        <v>1200</v>
      </c>
      <c r="E185" s="41">
        <f>E186</f>
        <v>0</v>
      </c>
      <c r="F185" s="41">
        <f t="shared" si="7"/>
        <v>1200</v>
      </c>
    </row>
    <row r="186" spans="1:6" ht="38.25">
      <c r="A186" s="53" t="s">
        <v>498</v>
      </c>
      <c r="B186" s="56"/>
      <c r="C186" s="54" t="s">
        <v>307</v>
      </c>
      <c r="D186" s="34">
        <f>D187+D190+D193</f>
        <v>1200</v>
      </c>
      <c r="E186" s="34">
        <f>E187+E190+E193</f>
        <v>0</v>
      </c>
      <c r="F186" s="41">
        <f t="shared" si="7"/>
        <v>1200</v>
      </c>
    </row>
    <row r="187" spans="1:6" ht="12.75">
      <c r="A187" s="53" t="s">
        <v>499</v>
      </c>
      <c r="B187" s="56"/>
      <c r="C187" s="54" t="s">
        <v>308</v>
      </c>
      <c r="D187" s="34">
        <f>D188</f>
        <v>416.4</v>
      </c>
      <c r="E187" s="34">
        <f>E189</f>
        <v>0</v>
      </c>
      <c r="F187" s="41">
        <f t="shared" si="7"/>
        <v>416.4</v>
      </c>
    </row>
    <row r="188" spans="1:6" ht="12.75">
      <c r="A188" s="56"/>
      <c r="B188" s="56">
        <v>200</v>
      </c>
      <c r="C188" s="54" t="s">
        <v>270</v>
      </c>
      <c r="D188" s="34">
        <f>D189</f>
        <v>416.4</v>
      </c>
      <c r="E188" s="34">
        <f>E189</f>
        <v>0</v>
      </c>
      <c r="F188" s="41">
        <f t="shared" si="7"/>
        <v>416.4</v>
      </c>
    </row>
    <row r="189" spans="1:6" ht="25.5">
      <c r="A189" s="56"/>
      <c r="B189" s="56">
        <v>240</v>
      </c>
      <c r="C189" s="54" t="s">
        <v>271</v>
      </c>
      <c r="D189" s="34">
        <v>416.4</v>
      </c>
      <c r="E189" s="34">
        <v>0</v>
      </c>
      <c r="F189" s="41">
        <f t="shared" si="7"/>
        <v>416.4</v>
      </c>
    </row>
    <row r="190" spans="1:6" ht="12.75">
      <c r="A190" s="53" t="s">
        <v>500</v>
      </c>
      <c r="B190" s="56"/>
      <c r="C190" s="54" t="s">
        <v>309</v>
      </c>
      <c r="D190" s="34">
        <f>D191</f>
        <v>212.9</v>
      </c>
      <c r="E190" s="34">
        <f>E191</f>
        <v>0</v>
      </c>
      <c r="F190" s="41">
        <f t="shared" si="7"/>
        <v>212.9</v>
      </c>
    </row>
    <row r="191" spans="1:6" ht="12.75">
      <c r="A191" s="56"/>
      <c r="B191" s="56">
        <v>200</v>
      </c>
      <c r="C191" s="54" t="s">
        <v>270</v>
      </c>
      <c r="D191" s="34">
        <f>D192</f>
        <v>212.9</v>
      </c>
      <c r="E191" s="34">
        <f>E192</f>
        <v>0</v>
      </c>
      <c r="F191" s="41">
        <f t="shared" si="7"/>
        <v>212.9</v>
      </c>
    </row>
    <row r="192" spans="1:6" ht="25.5">
      <c r="A192" s="56"/>
      <c r="B192" s="56">
        <v>240</v>
      </c>
      <c r="C192" s="54" t="s">
        <v>271</v>
      </c>
      <c r="D192" s="34">
        <v>212.9</v>
      </c>
      <c r="E192" s="34">
        <v>0</v>
      </c>
      <c r="F192" s="41">
        <f t="shared" si="7"/>
        <v>212.9</v>
      </c>
    </row>
    <row r="193" spans="1:6" ht="38.25">
      <c r="A193" s="53" t="s">
        <v>501</v>
      </c>
      <c r="B193" s="56"/>
      <c r="C193" s="54" t="s">
        <v>310</v>
      </c>
      <c r="D193" s="34">
        <f>D194</f>
        <v>570.7</v>
      </c>
      <c r="E193" s="34">
        <f>E194</f>
        <v>0</v>
      </c>
      <c r="F193" s="41">
        <f t="shared" si="7"/>
        <v>570.7</v>
      </c>
    </row>
    <row r="194" spans="1:6" ht="12.75">
      <c r="A194" s="56"/>
      <c r="B194" s="56">
        <v>200</v>
      </c>
      <c r="C194" s="54" t="s">
        <v>270</v>
      </c>
      <c r="D194" s="34">
        <f>D195</f>
        <v>570.7</v>
      </c>
      <c r="E194" s="34">
        <f>E195</f>
        <v>0</v>
      </c>
      <c r="F194" s="41">
        <f t="shared" si="7"/>
        <v>570.7</v>
      </c>
    </row>
    <row r="195" spans="1:6" ht="25.5">
      <c r="A195" s="56"/>
      <c r="B195" s="56">
        <v>240</v>
      </c>
      <c r="C195" s="54" t="s">
        <v>271</v>
      </c>
      <c r="D195" s="34">
        <v>570.7</v>
      </c>
      <c r="E195" s="34">
        <v>0</v>
      </c>
      <c r="F195" s="41">
        <f t="shared" si="7"/>
        <v>570.7</v>
      </c>
    </row>
    <row r="196" spans="1:6" ht="38.25">
      <c r="A196" s="69" t="s">
        <v>503</v>
      </c>
      <c r="B196" s="49"/>
      <c r="C196" s="51" t="s">
        <v>318</v>
      </c>
      <c r="D196" s="39">
        <f>D197+D232+D245+D255+D269+D277+D309+D313</f>
        <v>126295.90000000001</v>
      </c>
      <c r="E196" s="39">
        <f>E197+E232+E245+E255+E269+E277+E309+E313</f>
        <v>50746.7</v>
      </c>
      <c r="F196" s="41">
        <v>177010.6</v>
      </c>
    </row>
    <row r="197" spans="1:6" ht="25.5">
      <c r="A197" s="53" t="s">
        <v>504</v>
      </c>
      <c r="B197" s="56"/>
      <c r="C197" s="54" t="s">
        <v>352</v>
      </c>
      <c r="D197" s="34">
        <f>D198+D214+D221+D228</f>
        <v>13459.199999999999</v>
      </c>
      <c r="E197" s="34">
        <f>E198+E214+E221+E228</f>
        <v>0</v>
      </c>
      <c r="F197" s="41">
        <v>13412.7</v>
      </c>
    </row>
    <row r="198" spans="1:6" ht="25.5">
      <c r="A198" s="53" t="s">
        <v>507</v>
      </c>
      <c r="B198" s="63"/>
      <c r="C198" s="64" t="s">
        <v>502</v>
      </c>
      <c r="D198" s="34">
        <f>D199+D202+D205+D208</f>
        <v>4073.8999999999996</v>
      </c>
      <c r="E198" s="34">
        <f>E199+E202+E205+E208</f>
        <v>0</v>
      </c>
      <c r="F198" s="41">
        <f>D198+E198+20</f>
        <v>4093.8999999999996</v>
      </c>
    </row>
    <row r="199" spans="1:6" ht="25.5">
      <c r="A199" s="53" t="s">
        <v>505</v>
      </c>
      <c r="B199" s="63"/>
      <c r="C199" s="78" t="s">
        <v>355</v>
      </c>
      <c r="D199" s="34">
        <f>D200</f>
        <v>2954.6</v>
      </c>
      <c r="E199" s="34">
        <f>E200</f>
        <v>0</v>
      </c>
      <c r="F199" s="41">
        <f t="shared" si="7"/>
        <v>2954.6</v>
      </c>
    </row>
    <row r="200" spans="1:6" ht="38.25">
      <c r="A200" s="56"/>
      <c r="B200" s="63">
        <v>600</v>
      </c>
      <c r="C200" s="64" t="s">
        <v>297</v>
      </c>
      <c r="D200" s="34">
        <f>D201</f>
        <v>2954.6</v>
      </c>
      <c r="E200" s="34">
        <f>E201</f>
        <v>0</v>
      </c>
      <c r="F200" s="41">
        <f t="shared" si="7"/>
        <v>2954.6</v>
      </c>
    </row>
    <row r="201" spans="1:6" ht="12.75">
      <c r="A201" s="57"/>
      <c r="B201" s="70">
        <v>610</v>
      </c>
      <c r="C201" s="79" t="s">
        <v>329</v>
      </c>
      <c r="D201" s="36">
        <v>2954.6</v>
      </c>
      <c r="E201" s="36">
        <v>0</v>
      </c>
      <c r="F201" s="41">
        <f t="shared" si="7"/>
        <v>2954.6</v>
      </c>
    </row>
    <row r="202" spans="1:6" ht="12.75">
      <c r="A202" s="53" t="s">
        <v>506</v>
      </c>
      <c r="B202" s="63"/>
      <c r="C202" s="80" t="s">
        <v>356</v>
      </c>
      <c r="D202" s="34">
        <f>D203</f>
        <v>730.3</v>
      </c>
      <c r="E202" s="34">
        <f>E203</f>
        <v>0</v>
      </c>
      <c r="F202" s="41">
        <f t="shared" si="7"/>
        <v>730.3</v>
      </c>
    </row>
    <row r="203" spans="1:6" ht="38.25">
      <c r="A203" s="56"/>
      <c r="B203" s="63">
        <v>600</v>
      </c>
      <c r="C203" s="64" t="s">
        <v>297</v>
      </c>
      <c r="D203" s="34">
        <f>D204</f>
        <v>730.3</v>
      </c>
      <c r="E203" s="34">
        <f>E204</f>
        <v>0</v>
      </c>
      <c r="F203" s="41">
        <f t="shared" si="7"/>
        <v>730.3</v>
      </c>
    </row>
    <row r="204" spans="1:6" ht="12.75">
      <c r="A204" s="56"/>
      <c r="B204" s="63">
        <v>610</v>
      </c>
      <c r="C204" s="72" t="s">
        <v>329</v>
      </c>
      <c r="D204" s="34">
        <v>730.3</v>
      </c>
      <c r="E204" s="34">
        <v>0</v>
      </c>
      <c r="F204" s="41">
        <f t="shared" si="7"/>
        <v>730.3</v>
      </c>
    </row>
    <row r="205" spans="1:6" ht="12.75">
      <c r="A205" s="53" t="s">
        <v>508</v>
      </c>
      <c r="B205" s="63"/>
      <c r="C205" s="54" t="s">
        <v>357</v>
      </c>
      <c r="D205" s="38">
        <f>D206</f>
        <v>290</v>
      </c>
      <c r="E205" s="38">
        <f>E206</f>
        <v>0</v>
      </c>
      <c r="F205" s="41">
        <f t="shared" si="7"/>
        <v>290</v>
      </c>
    </row>
    <row r="206" spans="1:6" ht="38.25">
      <c r="A206" s="56"/>
      <c r="B206" s="63">
        <v>600</v>
      </c>
      <c r="C206" s="64" t="s">
        <v>297</v>
      </c>
      <c r="D206" s="34">
        <f>D207</f>
        <v>290</v>
      </c>
      <c r="E206" s="34">
        <f>E207</f>
        <v>0</v>
      </c>
      <c r="F206" s="41">
        <f t="shared" si="7"/>
        <v>290</v>
      </c>
    </row>
    <row r="207" spans="1:6" ht="12.75">
      <c r="A207" s="56"/>
      <c r="B207" s="63">
        <v>610</v>
      </c>
      <c r="C207" s="72" t="s">
        <v>329</v>
      </c>
      <c r="D207" s="34">
        <v>290</v>
      </c>
      <c r="E207" s="34">
        <v>0</v>
      </c>
      <c r="F207" s="41">
        <f t="shared" si="7"/>
        <v>290</v>
      </c>
    </row>
    <row r="208" spans="1:6" ht="25.5">
      <c r="A208" s="53" t="s">
        <v>509</v>
      </c>
      <c r="B208" s="63"/>
      <c r="C208" s="54" t="s">
        <v>358</v>
      </c>
      <c r="D208" s="34">
        <f>D209</f>
        <v>99</v>
      </c>
      <c r="E208" s="34">
        <f>E209</f>
        <v>0</v>
      </c>
      <c r="F208" s="41">
        <f t="shared" si="7"/>
        <v>99</v>
      </c>
    </row>
    <row r="209" spans="1:6" ht="38.25">
      <c r="A209" s="56"/>
      <c r="B209" s="63">
        <v>600</v>
      </c>
      <c r="C209" s="64" t="s">
        <v>297</v>
      </c>
      <c r="D209" s="34">
        <f>D210</f>
        <v>99</v>
      </c>
      <c r="E209" s="34">
        <f>E210</f>
        <v>0</v>
      </c>
      <c r="F209" s="41">
        <f t="shared" si="7"/>
        <v>99</v>
      </c>
    </row>
    <row r="210" spans="1:6" ht="12.75">
      <c r="A210" s="56"/>
      <c r="B210" s="63">
        <v>610</v>
      </c>
      <c r="C210" s="72" t="s">
        <v>329</v>
      </c>
      <c r="D210" s="34">
        <v>99</v>
      </c>
      <c r="E210" s="34">
        <v>0</v>
      </c>
      <c r="F210" s="41">
        <f t="shared" si="7"/>
        <v>99</v>
      </c>
    </row>
    <row r="211" spans="1:6" ht="12.75">
      <c r="A211" s="53" t="s">
        <v>854</v>
      </c>
      <c r="B211" s="63"/>
      <c r="C211" s="72" t="s">
        <v>855</v>
      </c>
      <c r="D211" s="34"/>
      <c r="E211" s="34"/>
      <c r="F211" s="41">
        <f>F212</f>
        <v>20</v>
      </c>
    </row>
    <row r="212" spans="1:6" ht="12.75">
      <c r="A212" s="56"/>
      <c r="B212" s="56">
        <v>200</v>
      </c>
      <c r="C212" s="54" t="s">
        <v>270</v>
      </c>
      <c r="D212" s="34"/>
      <c r="E212" s="34"/>
      <c r="F212" s="41">
        <f>F213</f>
        <v>20</v>
      </c>
    </row>
    <row r="213" spans="1:6" ht="25.5">
      <c r="A213" s="56"/>
      <c r="B213" s="56">
        <v>240</v>
      </c>
      <c r="C213" s="54" t="s">
        <v>271</v>
      </c>
      <c r="D213" s="34"/>
      <c r="E213" s="34"/>
      <c r="F213" s="41">
        <v>20</v>
      </c>
    </row>
    <row r="214" spans="1:6" ht="12.75">
      <c r="A214" s="56" t="s">
        <v>511</v>
      </c>
      <c r="B214" s="63"/>
      <c r="C214" s="72" t="s">
        <v>510</v>
      </c>
      <c r="D214" s="34">
        <f>D215+D218</f>
        <v>273.5</v>
      </c>
      <c r="E214" s="34">
        <f>E215+E218</f>
        <v>0</v>
      </c>
      <c r="F214" s="41">
        <f t="shared" si="7"/>
        <v>273.5</v>
      </c>
    </row>
    <row r="215" spans="1:6" ht="25.5">
      <c r="A215" s="56" t="s">
        <v>512</v>
      </c>
      <c r="B215" s="63"/>
      <c r="C215" s="54" t="s">
        <v>359</v>
      </c>
      <c r="D215" s="34">
        <f>D216</f>
        <v>250</v>
      </c>
      <c r="E215" s="34">
        <f>E216</f>
        <v>0</v>
      </c>
      <c r="F215" s="41">
        <f t="shared" si="7"/>
        <v>250</v>
      </c>
    </row>
    <row r="216" spans="1:6" ht="38.25">
      <c r="A216" s="56"/>
      <c r="B216" s="63">
        <v>600</v>
      </c>
      <c r="C216" s="64" t="s">
        <v>297</v>
      </c>
      <c r="D216" s="34">
        <f>D217</f>
        <v>250</v>
      </c>
      <c r="E216" s="34">
        <f>E217</f>
        <v>0</v>
      </c>
      <c r="F216" s="41">
        <f t="shared" si="7"/>
        <v>250</v>
      </c>
    </row>
    <row r="217" spans="1:6" ht="12.75">
      <c r="A217" s="56"/>
      <c r="B217" s="63">
        <v>610</v>
      </c>
      <c r="C217" s="72" t="s">
        <v>329</v>
      </c>
      <c r="D217" s="34">
        <v>250</v>
      </c>
      <c r="E217" s="34">
        <v>0</v>
      </c>
      <c r="F217" s="41">
        <f t="shared" si="7"/>
        <v>250</v>
      </c>
    </row>
    <row r="218" spans="1:6" ht="38.25">
      <c r="A218" s="56" t="s">
        <v>614</v>
      </c>
      <c r="B218" s="81"/>
      <c r="C218" s="82" t="s">
        <v>606</v>
      </c>
      <c r="D218" s="42">
        <f>D219</f>
        <v>23.5</v>
      </c>
      <c r="E218" s="42">
        <f>E219</f>
        <v>0</v>
      </c>
      <c r="F218" s="41">
        <f t="shared" si="7"/>
        <v>23.5</v>
      </c>
    </row>
    <row r="219" spans="1:7" ht="38.25">
      <c r="A219" s="56"/>
      <c r="B219" s="63">
        <v>600</v>
      </c>
      <c r="C219" s="64" t="s">
        <v>297</v>
      </c>
      <c r="D219" s="34">
        <f>D220</f>
        <v>23.5</v>
      </c>
      <c r="E219" s="34">
        <f>E220</f>
        <v>0</v>
      </c>
      <c r="F219" s="41">
        <f t="shared" si="7"/>
        <v>23.5</v>
      </c>
      <c r="G219" s="121"/>
    </row>
    <row r="220" spans="1:6" ht="12.75">
      <c r="A220" s="56"/>
      <c r="B220" s="63">
        <v>610</v>
      </c>
      <c r="C220" s="72" t="s">
        <v>329</v>
      </c>
      <c r="D220" s="34">
        <v>23.5</v>
      </c>
      <c r="E220" s="34">
        <v>0</v>
      </c>
      <c r="F220" s="41">
        <f t="shared" si="7"/>
        <v>23.5</v>
      </c>
    </row>
    <row r="221" spans="1:6" ht="25.5">
      <c r="A221" s="56" t="s">
        <v>513</v>
      </c>
      <c r="B221" s="56"/>
      <c r="C221" s="54" t="s">
        <v>514</v>
      </c>
      <c r="D221" s="34">
        <f>D222+D225</f>
        <v>7500</v>
      </c>
      <c r="E221" s="34">
        <f>E222+E225</f>
        <v>0</v>
      </c>
      <c r="F221" s="41">
        <f>F222+F225</f>
        <v>7433.5</v>
      </c>
    </row>
    <row r="222" spans="1:6" ht="25.5">
      <c r="A222" s="56" t="s">
        <v>515</v>
      </c>
      <c r="B222" s="56"/>
      <c r="C222" s="54" t="s">
        <v>353</v>
      </c>
      <c r="D222" s="34">
        <f>D223</f>
        <v>5500</v>
      </c>
      <c r="E222" s="34">
        <f>E223</f>
        <v>0</v>
      </c>
      <c r="F222" s="41">
        <f t="shared" si="7"/>
        <v>5500</v>
      </c>
    </row>
    <row r="223" spans="1:6" ht="38.25">
      <c r="A223" s="56"/>
      <c r="B223" s="63">
        <v>600</v>
      </c>
      <c r="C223" s="64" t="s">
        <v>297</v>
      </c>
      <c r="D223" s="34">
        <f>D224</f>
        <v>5500</v>
      </c>
      <c r="E223" s="34">
        <f>E224</f>
        <v>0</v>
      </c>
      <c r="F223" s="41">
        <f aca="true" t="shared" si="8" ref="F223:F282">D223+E223</f>
        <v>5500</v>
      </c>
    </row>
    <row r="224" spans="1:6" ht="12.75">
      <c r="A224" s="56"/>
      <c r="B224" s="63">
        <v>610</v>
      </c>
      <c r="C224" s="72" t="s">
        <v>329</v>
      </c>
      <c r="D224" s="34">
        <v>5500</v>
      </c>
      <c r="E224" s="34">
        <v>0</v>
      </c>
      <c r="F224" s="41">
        <f t="shared" si="8"/>
        <v>5500</v>
      </c>
    </row>
    <row r="225" spans="1:6" ht="17.25" customHeight="1">
      <c r="A225" s="56" t="s">
        <v>516</v>
      </c>
      <c r="B225" s="56"/>
      <c r="C225" s="54" t="s">
        <v>354</v>
      </c>
      <c r="D225" s="34">
        <f>D226</f>
        <v>2000</v>
      </c>
      <c r="E225" s="34">
        <f>E226</f>
        <v>0</v>
      </c>
      <c r="F225" s="41">
        <f>F226</f>
        <v>1933.5</v>
      </c>
    </row>
    <row r="226" spans="1:6" ht="38.25">
      <c r="A226" s="56"/>
      <c r="B226" s="63">
        <v>600</v>
      </c>
      <c r="C226" s="64" t="s">
        <v>297</v>
      </c>
      <c r="D226" s="34">
        <f>D227</f>
        <v>2000</v>
      </c>
      <c r="E226" s="34">
        <f>E227</f>
        <v>0</v>
      </c>
      <c r="F226" s="41">
        <f>F227</f>
        <v>1933.5</v>
      </c>
    </row>
    <row r="227" spans="1:6" ht="16.5" customHeight="1">
      <c r="A227" s="56"/>
      <c r="B227" s="63">
        <v>610</v>
      </c>
      <c r="C227" s="72" t="s">
        <v>329</v>
      </c>
      <c r="D227" s="34">
        <v>2000</v>
      </c>
      <c r="E227" s="34">
        <v>0</v>
      </c>
      <c r="F227" s="41">
        <v>1933.5</v>
      </c>
    </row>
    <row r="228" spans="1:6" ht="25.5">
      <c r="A228" s="56" t="s">
        <v>517</v>
      </c>
      <c r="B228" s="56"/>
      <c r="C228" s="54" t="s">
        <v>518</v>
      </c>
      <c r="D228" s="34">
        <f aca="true" t="shared" si="9" ref="D228:E230">D229</f>
        <v>1611.8</v>
      </c>
      <c r="E228" s="34">
        <f t="shared" si="9"/>
        <v>0</v>
      </c>
      <c r="F228" s="41">
        <f t="shared" si="8"/>
        <v>1611.8</v>
      </c>
    </row>
    <row r="229" spans="1:6" ht="25.5">
      <c r="A229" s="56" t="s">
        <v>520</v>
      </c>
      <c r="B229" s="56"/>
      <c r="C229" s="54" t="s">
        <v>519</v>
      </c>
      <c r="D229" s="34">
        <f t="shared" si="9"/>
        <v>1611.8</v>
      </c>
      <c r="E229" s="34">
        <f t="shared" si="9"/>
        <v>0</v>
      </c>
      <c r="F229" s="41">
        <f t="shared" si="8"/>
        <v>1611.8</v>
      </c>
    </row>
    <row r="230" spans="1:6" ht="12.75">
      <c r="A230" s="56"/>
      <c r="B230" s="56">
        <v>200</v>
      </c>
      <c r="C230" s="54" t="s">
        <v>270</v>
      </c>
      <c r="D230" s="34">
        <f t="shared" si="9"/>
        <v>1611.8</v>
      </c>
      <c r="E230" s="34">
        <f t="shared" si="9"/>
        <v>0</v>
      </c>
      <c r="F230" s="41">
        <f t="shared" si="8"/>
        <v>1611.8</v>
      </c>
    </row>
    <row r="231" spans="1:6" ht="19.5" customHeight="1">
      <c r="A231" s="56"/>
      <c r="B231" s="56">
        <v>240</v>
      </c>
      <c r="C231" s="54" t="s">
        <v>271</v>
      </c>
      <c r="D231" s="34">
        <v>1611.8</v>
      </c>
      <c r="E231" s="34">
        <v>0</v>
      </c>
      <c r="F231" s="41">
        <f t="shared" si="8"/>
        <v>1611.8</v>
      </c>
    </row>
    <row r="232" spans="1:6" ht="25.5">
      <c r="A232" s="53" t="s">
        <v>521</v>
      </c>
      <c r="B232" s="56"/>
      <c r="C232" s="54" t="s">
        <v>394</v>
      </c>
      <c r="D232" s="35">
        <f>D233</f>
        <v>27169.8</v>
      </c>
      <c r="E232" s="35">
        <f>E233</f>
        <v>-4.1</v>
      </c>
      <c r="F232" s="41">
        <v>27180.2</v>
      </c>
    </row>
    <row r="233" spans="1:6" ht="38.25">
      <c r="A233" s="53" t="s">
        <v>523</v>
      </c>
      <c r="B233" s="56"/>
      <c r="C233" s="54" t="s">
        <v>522</v>
      </c>
      <c r="D233" s="35">
        <f>D234+D237+D242</f>
        <v>27169.8</v>
      </c>
      <c r="E233" s="35">
        <f>E234+E237+E242</f>
        <v>-4.1</v>
      </c>
      <c r="F233" s="41">
        <v>27180.2</v>
      </c>
    </row>
    <row r="234" spans="1:6" ht="25.5">
      <c r="A234" s="53" t="s">
        <v>524</v>
      </c>
      <c r="B234" s="56"/>
      <c r="C234" s="54" t="s">
        <v>328</v>
      </c>
      <c r="D234" s="35">
        <f>D235</f>
        <v>15062.2</v>
      </c>
      <c r="E234" s="35">
        <f>E235</f>
        <v>0</v>
      </c>
      <c r="F234" s="41">
        <f t="shared" si="8"/>
        <v>15062.2</v>
      </c>
    </row>
    <row r="235" spans="1:6" ht="38.25">
      <c r="A235" s="73"/>
      <c r="B235" s="71">
        <v>600</v>
      </c>
      <c r="C235" s="64" t="s">
        <v>297</v>
      </c>
      <c r="D235" s="35">
        <f>D236</f>
        <v>15062.2</v>
      </c>
      <c r="E235" s="35">
        <f>E236</f>
        <v>0</v>
      </c>
      <c r="F235" s="41">
        <f t="shared" si="8"/>
        <v>15062.2</v>
      </c>
    </row>
    <row r="236" spans="1:6" ht="12.75">
      <c r="A236" s="73"/>
      <c r="B236" s="71">
        <v>610</v>
      </c>
      <c r="C236" s="72" t="s">
        <v>329</v>
      </c>
      <c r="D236" s="35">
        <v>15062.2</v>
      </c>
      <c r="E236" s="35">
        <v>0</v>
      </c>
      <c r="F236" s="41">
        <f t="shared" si="8"/>
        <v>15062.2</v>
      </c>
    </row>
    <row r="237" spans="1:6" ht="25.5">
      <c r="A237" s="53" t="s">
        <v>525</v>
      </c>
      <c r="B237" s="75"/>
      <c r="C237" s="62" t="s">
        <v>526</v>
      </c>
      <c r="D237" s="40">
        <f>D238+D240</f>
        <v>12079.599999999999</v>
      </c>
      <c r="E237" s="40">
        <f>E238+E240</f>
        <v>-4.1</v>
      </c>
      <c r="F237" s="41">
        <v>12090</v>
      </c>
    </row>
    <row r="238" spans="1:6" ht="38.25">
      <c r="A238" s="59"/>
      <c r="B238" s="71">
        <v>600</v>
      </c>
      <c r="C238" s="64" t="s">
        <v>297</v>
      </c>
      <c r="D238" s="35">
        <f>D239</f>
        <v>3785.8</v>
      </c>
      <c r="E238" s="35">
        <f>E239</f>
        <v>0</v>
      </c>
      <c r="F238" s="41">
        <f t="shared" si="8"/>
        <v>3785.8</v>
      </c>
    </row>
    <row r="239" spans="1:6" ht="12.75">
      <c r="A239" s="59"/>
      <c r="B239" s="71">
        <v>610</v>
      </c>
      <c r="C239" s="72" t="s">
        <v>329</v>
      </c>
      <c r="D239" s="35">
        <v>3785.8</v>
      </c>
      <c r="E239" s="35">
        <v>0</v>
      </c>
      <c r="F239" s="41">
        <f t="shared" si="8"/>
        <v>3785.8</v>
      </c>
    </row>
    <row r="240" spans="1:6" ht="12.75">
      <c r="A240" s="75"/>
      <c r="B240" s="53" t="s">
        <v>335</v>
      </c>
      <c r="C240" s="54" t="s">
        <v>270</v>
      </c>
      <c r="D240" s="35">
        <f>D241</f>
        <v>8293.8</v>
      </c>
      <c r="E240" s="35">
        <f>E241</f>
        <v>-4.1</v>
      </c>
      <c r="F240" s="41">
        <f>F241</f>
        <v>8304.2</v>
      </c>
    </row>
    <row r="241" spans="1:6" ht="12.75">
      <c r="A241" s="75"/>
      <c r="B241" s="53" t="s">
        <v>336</v>
      </c>
      <c r="C241" s="55" t="s">
        <v>271</v>
      </c>
      <c r="D241" s="35">
        <v>8293.8</v>
      </c>
      <c r="E241" s="35">
        <v>-4.1</v>
      </c>
      <c r="F241" s="41">
        <v>8304.2</v>
      </c>
    </row>
    <row r="242" spans="1:6" ht="25.5">
      <c r="A242" s="53" t="s">
        <v>631</v>
      </c>
      <c r="B242" s="53"/>
      <c r="C242" s="54" t="s">
        <v>616</v>
      </c>
      <c r="D242" s="35">
        <f>D243</f>
        <v>28</v>
      </c>
      <c r="E242" s="35">
        <f>E243</f>
        <v>0</v>
      </c>
      <c r="F242" s="41">
        <f t="shared" si="8"/>
        <v>28</v>
      </c>
    </row>
    <row r="243" spans="1:6" ht="12.75">
      <c r="A243" s="75"/>
      <c r="B243" s="53" t="s">
        <v>335</v>
      </c>
      <c r="C243" s="54" t="s">
        <v>270</v>
      </c>
      <c r="D243" s="35">
        <f>D244</f>
        <v>28</v>
      </c>
      <c r="E243" s="35">
        <f>E244</f>
        <v>0</v>
      </c>
      <c r="F243" s="41">
        <f t="shared" si="8"/>
        <v>28</v>
      </c>
    </row>
    <row r="244" spans="1:6" ht="12.75">
      <c r="A244" s="75"/>
      <c r="B244" s="53" t="s">
        <v>336</v>
      </c>
      <c r="C244" s="55" t="s">
        <v>271</v>
      </c>
      <c r="D244" s="35">
        <v>28</v>
      </c>
      <c r="E244" s="35">
        <v>0</v>
      </c>
      <c r="F244" s="41">
        <f t="shared" si="8"/>
        <v>28</v>
      </c>
    </row>
    <row r="245" spans="1:6" ht="27.75" customHeight="1">
      <c r="A245" s="53" t="s">
        <v>527</v>
      </c>
      <c r="B245" s="56"/>
      <c r="C245" s="54" t="s">
        <v>531</v>
      </c>
      <c r="D245" s="35">
        <f>D246+D250</f>
        <v>1245.5</v>
      </c>
      <c r="E245" s="35">
        <f>E246+E250</f>
        <v>0</v>
      </c>
      <c r="F245" s="41">
        <f t="shared" si="8"/>
        <v>1245.5</v>
      </c>
    </row>
    <row r="246" spans="1:6" ht="38.25">
      <c r="A246" s="53" t="s">
        <v>529</v>
      </c>
      <c r="B246" s="56"/>
      <c r="C246" s="54" t="s">
        <v>528</v>
      </c>
      <c r="D246" s="35">
        <f aca="true" t="shared" si="10" ref="D246:E248">D247</f>
        <v>690</v>
      </c>
      <c r="E246" s="35">
        <f t="shared" si="10"/>
        <v>0</v>
      </c>
      <c r="F246" s="41">
        <f t="shared" si="8"/>
        <v>690</v>
      </c>
    </row>
    <row r="247" spans="1:6" ht="25.5">
      <c r="A247" s="53" t="s">
        <v>530</v>
      </c>
      <c r="B247" s="56"/>
      <c r="C247" s="54" t="s">
        <v>26</v>
      </c>
      <c r="D247" s="35">
        <f t="shared" si="10"/>
        <v>690</v>
      </c>
      <c r="E247" s="35">
        <f t="shared" si="10"/>
        <v>0</v>
      </c>
      <c r="F247" s="41">
        <f t="shared" si="8"/>
        <v>690</v>
      </c>
    </row>
    <row r="248" spans="1:6" ht="12.75">
      <c r="A248" s="56"/>
      <c r="B248" s="56">
        <v>200</v>
      </c>
      <c r="C248" s="54" t="s">
        <v>270</v>
      </c>
      <c r="D248" s="35">
        <f t="shared" si="10"/>
        <v>690</v>
      </c>
      <c r="E248" s="35">
        <f t="shared" si="10"/>
        <v>0</v>
      </c>
      <c r="F248" s="41">
        <f t="shared" si="8"/>
        <v>690</v>
      </c>
    </row>
    <row r="249" spans="1:6" ht="12.75">
      <c r="A249" s="56"/>
      <c r="B249" s="56">
        <v>240</v>
      </c>
      <c r="C249" s="55" t="s">
        <v>271</v>
      </c>
      <c r="D249" s="35">
        <v>690</v>
      </c>
      <c r="E249" s="35">
        <v>0</v>
      </c>
      <c r="F249" s="41">
        <f t="shared" si="8"/>
        <v>690</v>
      </c>
    </row>
    <row r="250" spans="1:6" ht="30" customHeight="1">
      <c r="A250" s="53" t="s">
        <v>533</v>
      </c>
      <c r="B250" s="56"/>
      <c r="C250" s="54" t="s">
        <v>534</v>
      </c>
      <c r="D250" s="34">
        <f aca="true" t="shared" si="11" ref="D250:E253">D251</f>
        <v>555.5</v>
      </c>
      <c r="E250" s="34">
        <f t="shared" si="11"/>
        <v>0</v>
      </c>
      <c r="F250" s="41">
        <f t="shared" si="8"/>
        <v>555.5</v>
      </c>
    </row>
    <row r="251" spans="1:6" ht="25.5">
      <c r="A251" s="53" t="s">
        <v>535</v>
      </c>
      <c r="B251" s="56"/>
      <c r="C251" s="54" t="s">
        <v>536</v>
      </c>
      <c r="D251" s="35">
        <f t="shared" si="11"/>
        <v>555.5</v>
      </c>
      <c r="E251" s="35">
        <f t="shared" si="11"/>
        <v>0</v>
      </c>
      <c r="F251" s="41">
        <f t="shared" si="8"/>
        <v>555.5</v>
      </c>
    </row>
    <row r="252" spans="1:6" ht="38.25">
      <c r="A252" s="53" t="s">
        <v>538</v>
      </c>
      <c r="B252" s="56"/>
      <c r="C252" s="54" t="s">
        <v>315</v>
      </c>
      <c r="D252" s="35">
        <f t="shared" si="11"/>
        <v>555.5</v>
      </c>
      <c r="E252" s="35">
        <f t="shared" si="11"/>
        <v>0</v>
      </c>
      <c r="F252" s="41">
        <f t="shared" si="8"/>
        <v>555.5</v>
      </c>
    </row>
    <row r="253" spans="1:6" ht="12.75">
      <c r="A253" s="56"/>
      <c r="B253" s="63">
        <v>500</v>
      </c>
      <c r="C253" s="64" t="s">
        <v>286</v>
      </c>
      <c r="D253" s="35">
        <f t="shared" si="11"/>
        <v>555.5</v>
      </c>
      <c r="E253" s="35">
        <f t="shared" si="11"/>
        <v>0</v>
      </c>
      <c r="F253" s="41">
        <f t="shared" si="8"/>
        <v>555.5</v>
      </c>
    </row>
    <row r="254" spans="1:6" ht="12.75">
      <c r="A254" s="56"/>
      <c r="B254" s="63">
        <v>540</v>
      </c>
      <c r="C254" s="64" t="s">
        <v>253</v>
      </c>
      <c r="D254" s="35">
        <v>555.5</v>
      </c>
      <c r="E254" s="35">
        <v>0</v>
      </c>
      <c r="F254" s="41">
        <f t="shared" si="8"/>
        <v>555.5</v>
      </c>
    </row>
    <row r="255" spans="1:6" ht="25.5">
      <c r="A255" s="53" t="s">
        <v>539</v>
      </c>
      <c r="B255" s="56"/>
      <c r="C255" s="54" t="s">
        <v>540</v>
      </c>
      <c r="D255" s="35">
        <f>D256</f>
        <v>68100.90000000001</v>
      </c>
      <c r="E255" s="35">
        <f>E256</f>
        <v>32236.8</v>
      </c>
      <c r="F255" s="41">
        <f t="shared" si="8"/>
        <v>100337.70000000001</v>
      </c>
    </row>
    <row r="256" spans="1:6" ht="25.5">
      <c r="A256" s="53" t="s">
        <v>541</v>
      </c>
      <c r="B256" s="56"/>
      <c r="C256" s="54" t="s">
        <v>542</v>
      </c>
      <c r="D256" s="35">
        <f>D257+D261+D265</f>
        <v>68100.90000000001</v>
      </c>
      <c r="E256" s="35">
        <f>E257+E261+E265</f>
        <v>32236.8</v>
      </c>
      <c r="F256" s="41">
        <f t="shared" si="8"/>
        <v>100337.70000000001</v>
      </c>
    </row>
    <row r="257" spans="1:6" ht="51">
      <c r="A257" s="56" t="s">
        <v>607</v>
      </c>
      <c r="B257" s="63"/>
      <c r="C257" s="64" t="s">
        <v>396</v>
      </c>
      <c r="D257" s="34">
        <f aca="true" t="shared" si="12" ref="D257:E259">D258</f>
        <v>44344</v>
      </c>
      <c r="E257" s="34">
        <f t="shared" si="12"/>
        <v>697.1</v>
      </c>
      <c r="F257" s="41">
        <f t="shared" si="8"/>
        <v>45041.1</v>
      </c>
    </row>
    <row r="258" spans="1:6" ht="25.5">
      <c r="A258" s="56"/>
      <c r="B258" s="59">
        <v>400</v>
      </c>
      <c r="C258" s="64" t="s">
        <v>343</v>
      </c>
      <c r="D258" s="34">
        <f t="shared" si="12"/>
        <v>44344</v>
      </c>
      <c r="E258" s="34">
        <f t="shared" si="12"/>
        <v>697.1</v>
      </c>
      <c r="F258" s="41">
        <f t="shared" si="8"/>
        <v>45041.1</v>
      </c>
    </row>
    <row r="259" spans="1:6" ht="12.75">
      <c r="A259" s="56"/>
      <c r="B259" s="59">
        <v>410</v>
      </c>
      <c r="C259" s="54" t="s">
        <v>344</v>
      </c>
      <c r="D259" s="34">
        <f t="shared" si="12"/>
        <v>44344</v>
      </c>
      <c r="E259" s="34">
        <f t="shared" si="12"/>
        <v>697.1</v>
      </c>
      <c r="F259" s="41">
        <f t="shared" si="8"/>
        <v>45041.1</v>
      </c>
    </row>
    <row r="260" spans="1:6" ht="12.75">
      <c r="A260" s="56"/>
      <c r="B260" s="63"/>
      <c r="C260" s="72" t="s">
        <v>341</v>
      </c>
      <c r="D260" s="34">
        <v>44344</v>
      </c>
      <c r="E260" s="34">
        <v>697.1</v>
      </c>
      <c r="F260" s="41">
        <f t="shared" si="8"/>
        <v>45041.1</v>
      </c>
    </row>
    <row r="261" spans="1:6" ht="38.25">
      <c r="A261" s="59" t="s">
        <v>608</v>
      </c>
      <c r="B261" s="59"/>
      <c r="C261" s="83" t="s">
        <v>463</v>
      </c>
      <c r="D261" s="34">
        <f aca="true" t="shared" si="13" ref="D261:E263">D262</f>
        <v>13503.3</v>
      </c>
      <c r="E261" s="34">
        <f t="shared" si="13"/>
        <v>31539.7</v>
      </c>
      <c r="F261" s="41">
        <f t="shared" si="8"/>
        <v>45043</v>
      </c>
    </row>
    <row r="262" spans="1:6" ht="25.5">
      <c r="A262" s="84"/>
      <c r="B262" s="84">
        <v>400</v>
      </c>
      <c r="C262" s="82" t="s">
        <v>343</v>
      </c>
      <c r="D262" s="36">
        <f t="shared" si="13"/>
        <v>13503.3</v>
      </c>
      <c r="E262" s="36">
        <f t="shared" si="13"/>
        <v>31539.7</v>
      </c>
      <c r="F262" s="41">
        <f t="shared" si="8"/>
        <v>45043</v>
      </c>
    </row>
    <row r="263" spans="1:6" ht="12.75">
      <c r="A263" s="59"/>
      <c r="B263" s="59">
        <v>410</v>
      </c>
      <c r="C263" s="54" t="s">
        <v>344</v>
      </c>
      <c r="D263" s="34">
        <f t="shared" si="13"/>
        <v>13503.3</v>
      </c>
      <c r="E263" s="34">
        <f t="shared" si="13"/>
        <v>31539.7</v>
      </c>
      <c r="F263" s="41">
        <f t="shared" si="8"/>
        <v>45043</v>
      </c>
    </row>
    <row r="264" spans="1:6" ht="12.75">
      <c r="A264" s="59"/>
      <c r="B264" s="56"/>
      <c r="C264" s="55" t="s">
        <v>345</v>
      </c>
      <c r="D264" s="34">
        <v>13503.3</v>
      </c>
      <c r="E264" s="34">
        <f>516.2+735.8+27802+2485.7</f>
        <v>31539.7</v>
      </c>
      <c r="F264" s="41">
        <f t="shared" si="8"/>
        <v>45043</v>
      </c>
    </row>
    <row r="265" spans="1:6" ht="29.25" customHeight="1">
      <c r="A265" s="56" t="s">
        <v>609</v>
      </c>
      <c r="B265" s="59"/>
      <c r="C265" s="83" t="s">
        <v>342</v>
      </c>
      <c r="D265" s="34">
        <f aca="true" t="shared" si="14" ref="D265:E267">D266</f>
        <v>10253.6</v>
      </c>
      <c r="E265" s="34">
        <f t="shared" si="14"/>
        <v>0</v>
      </c>
      <c r="F265" s="41">
        <f t="shared" si="8"/>
        <v>10253.6</v>
      </c>
    </row>
    <row r="266" spans="1:6" ht="25.5">
      <c r="A266" s="84"/>
      <c r="B266" s="84">
        <v>400</v>
      </c>
      <c r="C266" s="82" t="s">
        <v>343</v>
      </c>
      <c r="D266" s="36">
        <f t="shared" si="14"/>
        <v>10253.6</v>
      </c>
      <c r="E266" s="36">
        <f t="shared" si="14"/>
        <v>0</v>
      </c>
      <c r="F266" s="41">
        <f t="shared" si="8"/>
        <v>10253.6</v>
      </c>
    </row>
    <row r="267" spans="1:6" s="122" customFormat="1" ht="12.75">
      <c r="A267" s="59"/>
      <c r="B267" s="59">
        <v>410</v>
      </c>
      <c r="C267" s="54" t="s">
        <v>344</v>
      </c>
      <c r="D267" s="34">
        <f t="shared" si="14"/>
        <v>10253.6</v>
      </c>
      <c r="E267" s="34">
        <f t="shared" si="14"/>
        <v>0</v>
      </c>
      <c r="F267" s="41">
        <f t="shared" si="8"/>
        <v>10253.6</v>
      </c>
    </row>
    <row r="268" spans="1:6" ht="12.75">
      <c r="A268" s="56"/>
      <c r="B268" s="56"/>
      <c r="C268" s="55" t="s">
        <v>346</v>
      </c>
      <c r="D268" s="34">
        <v>10253.6</v>
      </c>
      <c r="E268" s="34">
        <v>0</v>
      </c>
      <c r="F268" s="41">
        <f t="shared" si="8"/>
        <v>10253.6</v>
      </c>
    </row>
    <row r="269" spans="1:6" ht="12.75">
      <c r="A269" s="56" t="s">
        <v>543</v>
      </c>
      <c r="B269" s="56"/>
      <c r="C269" s="54" t="s">
        <v>395</v>
      </c>
      <c r="D269" s="34">
        <f>D270</f>
        <v>2795.1</v>
      </c>
      <c r="E269" s="34">
        <f>E270</f>
        <v>0</v>
      </c>
      <c r="F269" s="41">
        <f t="shared" si="8"/>
        <v>2795.1</v>
      </c>
    </row>
    <row r="270" spans="1:6" ht="25.5">
      <c r="A270" s="56" t="s">
        <v>546</v>
      </c>
      <c r="B270" s="56"/>
      <c r="C270" s="54" t="s">
        <v>545</v>
      </c>
      <c r="D270" s="34">
        <f>D271+D274</f>
        <v>2795.1</v>
      </c>
      <c r="E270" s="34">
        <f>E271+E274</f>
        <v>0</v>
      </c>
      <c r="F270" s="41">
        <f t="shared" si="8"/>
        <v>2795.1</v>
      </c>
    </row>
    <row r="271" spans="1:6" ht="12.75">
      <c r="A271" s="56" t="s">
        <v>547</v>
      </c>
      <c r="B271" s="56"/>
      <c r="C271" s="54" t="s">
        <v>548</v>
      </c>
      <c r="D271" s="34">
        <f>D272</f>
        <v>300</v>
      </c>
      <c r="E271" s="34">
        <f>E272</f>
        <v>0</v>
      </c>
      <c r="F271" s="41">
        <f t="shared" si="8"/>
        <v>300</v>
      </c>
    </row>
    <row r="272" spans="1:6" ht="12.75">
      <c r="A272" s="56"/>
      <c r="B272" s="53" t="s">
        <v>335</v>
      </c>
      <c r="C272" s="54" t="s">
        <v>270</v>
      </c>
      <c r="D272" s="34">
        <f>D273</f>
        <v>300</v>
      </c>
      <c r="E272" s="34">
        <f>E273</f>
        <v>0</v>
      </c>
      <c r="F272" s="41">
        <f t="shared" si="8"/>
        <v>300</v>
      </c>
    </row>
    <row r="273" spans="1:6" ht="12.75">
      <c r="A273" s="56"/>
      <c r="B273" s="53" t="s">
        <v>336</v>
      </c>
      <c r="C273" s="55" t="s">
        <v>271</v>
      </c>
      <c r="D273" s="34">
        <v>300</v>
      </c>
      <c r="E273" s="34">
        <v>0</v>
      </c>
      <c r="F273" s="41">
        <f t="shared" si="8"/>
        <v>300</v>
      </c>
    </row>
    <row r="274" spans="1:6" ht="51">
      <c r="A274" s="56" t="s">
        <v>549</v>
      </c>
      <c r="B274" s="53"/>
      <c r="C274" s="54" t="s">
        <v>550</v>
      </c>
      <c r="D274" s="36">
        <f>D275</f>
        <v>2495.1</v>
      </c>
      <c r="E274" s="36">
        <f>E275</f>
        <v>0</v>
      </c>
      <c r="F274" s="41">
        <f t="shared" si="8"/>
        <v>2495.1</v>
      </c>
    </row>
    <row r="275" spans="1:6" ht="12.75">
      <c r="A275" s="57"/>
      <c r="B275" s="53" t="s">
        <v>335</v>
      </c>
      <c r="C275" s="54" t="s">
        <v>270</v>
      </c>
      <c r="D275" s="36">
        <f>D276</f>
        <v>2495.1</v>
      </c>
      <c r="E275" s="36">
        <f>E276</f>
        <v>0</v>
      </c>
      <c r="F275" s="41">
        <f t="shared" si="8"/>
        <v>2495.1</v>
      </c>
    </row>
    <row r="276" spans="1:6" ht="12.75">
      <c r="A276" s="57"/>
      <c r="B276" s="53" t="s">
        <v>336</v>
      </c>
      <c r="C276" s="55" t="s">
        <v>271</v>
      </c>
      <c r="D276" s="34">
        <v>2495.1</v>
      </c>
      <c r="E276" s="34">
        <v>0</v>
      </c>
      <c r="F276" s="41">
        <f t="shared" si="8"/>
        <v>2495.1</v>
      </c>
    </row>
    <row r="277" spans="1:6" ht="25.5">
      <c r="A277" s="57" t="s">
        <v>544</v>
      </c>
      <c r="B277" s="70"/>
      <c r="C277" s="54" t="s">
        <v>397</v>
      </c>
      <c r="D277" s="40">
        <f>D278</f>
        <v>12905.9</v>
      </c>
      <c r="E277" s="40">
        <f>E278</f>
        <v>0</v>
      </c>
      <c r="F277" s="41">
        <f t="shared" si="8"/>
        <v>12905.9</v>
      </c>
    </row>
    <row r="278" spans="1:6" ht="25.5">
      <c r="A278" s="57" t="s">
        <v>553</v>
      </c>
      <c r="B278" s="70"/>
      <c r="C278" s="54" t="s">
        <v>552</v>
      </c>
      <c r="D278" s="40">
        <f>D279+D282+D285+D288+D291+D294+D306+D297+D300+D303</f>
        <v>12905.9</v>
      </c>
      <c r="E278" s="40">
        <f>E279+E282+E285+E288+E291+E294+E306+E297+E300+E303</f>
        <v>0</v>
      </c>
      <c r="F278" s="41">
        <f t="shared" si="8"/>
        <v>12905.9</v>
      </c>
    </row>
    <row r="279" spans="1:6" ht="12.75">
      <c r="A279" s="57" t="s">
        <v>557</v>
      </c>
      <c r="B279" s="56"/>
      <c r="C279" s="85" t="s">
        <v>93</v>
      </c>
      <c r="D279" s="34">
        <f>D280</f>
        <v>3094.2</v>
      </c>
      <c r="E279" s="34">
        <f>E280</f>
        <v>0</v>
      </c>
      <c r="F279" s="41">
        <f t="shared" si="8"/>
        <v>3094.2</v>
      </c>
    </row>
    <row r="280" spans="1:6" ht="38.25">
      <c r="A280" s="56"/>
      <c r="B280" s="63">
        <v>600</v>
      </c>
      <c r="C280" s="64" t="s">
        <v>297</v>
      </c>
      <c r="D280" s="34">
        <f>D281</f>
        <v>3094.2</v>
      </c>
      <c r="E280" s="34">
        <f>E281</f>
        <v>0</v>
      </c>
      <c r="F280" s="41">
        <f t="shared" si="8"/>
        <v>3094.2</v>
      </c>
    </row>
    <row r="281" spans="1:6" ht="12.75">
      <c r="A281" s="56"/>
      <c r="B281" s="63">
        <v>610</v>
      </c>
      <c r="C281" s="72" t="s">
        <v>329</v>
      </c>
      <c r="D281" s="34">
        <v>3094.2</v>
      </c>
      <c r="E281" s="34">
        <v>0</v>
      </c>
      <c r="F281" s="41">
        <f t="shared" si="8"/>
        <v>3094.2</v>
      </c>
    </row>
    <row r="282" spans="1:6" ht="43.5" customHeight="1">
      <c r="A282" s="57" t="s">
        <v>558</v>
      </c>
      <c r="B282" s="56"/>
      <c r="C282" s="54" t="s">
        <v>94</v>
      </c>
      <c r="D282" s="34">
        <f>D283</f>
        <v>928.3</v>
      </c>
      <c r="E282" s="34">
        <f>E283</f>
        <v>0</v>
      </c>
      <c r="F282" s="41">
        <f t="shared" si="8"/>
        <v>928.3</v>
      </c>
    </row>
    <row r="283" spans="1:6" ht="38.25">
      <c r="A283" s="56"/>
      <c r="B283" s="63">
        <v>600</v>
      </c>
      <c r="C283" s="64" t="s">
        <v>297</v>
      </c>
      <c r="D283" s="34">
        <f>D284</f>
        <v>928.3</v>
      </c>
      <c r="E283" s="34">
        <f>E284</f>
        <v>0</v>
      </c>
      <c r="F283" s="41">
        <f aca="true" t="shared" si="15" ref="F283:F360">D283+E283</f>
        <v>928.3</v>
      </c>
    </row>
    <row r="284" spans="1:6" ht="12.75">
      <c r="A284" s="56"/>
      <c r="B284" s="63">
        <v>610</v>
      </c>
      <c r="C284" s="72" t="s">
        <v>329</v>
      </c>
      <c r="D284" s="34">
        <v>928.3</v>
      </c>
      <c r="E284" s="34">
        <v>0</v>
      </c>
      <c r="F284" s="41">
        <f t="shared" si="15"/>
        <v>928.3</v>
      </c>
    </row>
    <row r="285" spans="1:6" ht="12.75">
      <c r="A285" s="57" t="s">
        <v>559</v>
      </c>
      <c r="B285" s="56"/>
      <c r="C285" s="54" t="s">
        <v>97</v>
      </c>
      <c r="D285" s="36">
        <f>D286</f>
        <v>928.3</v>
      </c>
      <c r="E285" s="36">
        <f>E286</f>
        <v>0</v>
      </c>
      <c r="F285" s="41">
        <f t="shared" si="15"/>
        <v>928.3</v>
      </c>
    </row>
    <row r="286" spans="1:6" ht="38.25">
      <c r="A286" s="56"/>
      <c r="B286" s="63">
        <v>600</v>
      </c>
      <c r="C286" s="64" t="s">
        <v>297</v>
      </c>
      <c r="D286" s="36">
        <f>D287</f>
        <v>928.3</v>
      </c>
      <c r="E286" s="36">
        <f>E287</f>
        <v>0</v>
      </c>
      <c r="F286" s="41">
        <f t="shared" si="15"/>
        <v>928.3</v>
      </c>
    </row>
    <row r="287" spans="1:6" ht="12.75">
      <c r="A287" s="56"/>
      <c r="B287" s="63">
        <v>610</v>
      </c>
      <c r="C287" s="72" t="s">
        <v>329</v>
      </c>
      <c r="D287" s="36">
        <v>928.3</v>
      </c>
      <c r="E287" s="36">
        <v>0</v>
      </c>
      <c r="F287" s="41">
        <f t="shared" si="15"/>
        <v>928.3</v>
      </c>
    </row>
    <row r="288" spans="1:6" ht="25.5">
      <c r="A288" s="57" t="s">
        <v>555</v>
      </c>
      <c r="B288" s="70"/>
      <c r="C288" s="58" t="s">
        <v>96</v>
      </c>
      <c r="D288" s="36">
        <f>D289</f>
        <v>2243.9</v>
      </c>
      <c r="E288" s="36">
        <f>E289</f>
        <v>0</v>
      </c>
      <c r="F288" s="41">
        <f t="shared" si="15"/>
        <v>2243.9</v>
      </c>
    </row>
    <row r="289" spans="1:6" ht="38.25">
      <c r="A289" s="56"/>
      <c r="B289" s="63">
        <v>600</v>
      </c>
      <c r="C289" s="64" t="s">
        <v>297</v>
      </c>
      <c r="D289" s="34">
        <f>D290</f>
        <v>2243.9</v>
      </c>
      <c r="E289" s="34">
        <f>E290</f>
        <v>0</v>
      </c>
      <c r="F289" s="41">
        <f t="shared" si="15"/>
        <v>2243.9</v>
      </c>
    </row>
    <row r="290" spans="1:6" ht="12.75">
      <c r="A290" s="56"/>
      <c r="B290" s="63">
        <v>610</v>
      </c>
      <c r="C290" s="72" t="s">
        <v>329</v>
      </c>
      <c r="D290" s="34">
        <v>2243.9</v>
      </c>
      <c r="E290" s="34">
        <v>0</v>
      </c>
      <c r="F290" s="41">
        <f t="shared" si="15"/>
        <v>2243.9</v>
      </c>
    </row>
    <row r="291" spans="1:6" ht="34.5" customHeight="1">
      <c r="A291" s="56" t="s">
        <v>554</v>
      </c>
      <c r="B291" s="71"/>
      <c r="C291" s="64" t="s">
        <v>551</v>
      </c>
      <c r="D291" s="35">
        <f>D292</f>
        <v>464.1</v>
      </c>
      <c r="E291" s="35">
        <f>E292</f>
        <v>0</v>
      </c>
      <c r="F291" s="41">
        <f t="shared" si="15"/>
        <v>464.1</v>
      </c>
    </row>
    <row r="292" spans="1:6" ht="38.25">
      <c r="A292" s="59"/>
      <c r="B292" s="71">
        <v>600</v>
      </c>
      <c r="C292" s="64" t="s">
        <v>297</v>
      </c>
      <c r="D292" s="40">
        <f>D293</f>
        <v>464.1</v>
      </c>
      <c r="E292" s="40">
        <f>E293</f>
        <v>0</v>
      </c>
      <c r="F292" s="41">
        <f t="shared" si="15"/>
        <v>464.1</v>
      </c>
    </row>
    <row r="293" spans="1:6" ht="12.75">
      <c r="A293" s="59"/>
      <c r="B293" s="71">
        <v>610</v>
      </c>
      <c r="C293" s="72" t="s">
        <v>329</v>
      </c>
      <c r="D293" s="40">
        <v>464.1</v>
      </c>
      <c r="E293" s="40">
        <v>0</v>
      </c>
      <c r="F293" s="41">
        <f t="shared" si="15"/>
        <v>464.1</v>
      </c>
    </row>
    <row r="294" spans="1:6" ht="47.25" customHeight="1">
      <c r="A294" s="57" t="s">
        <v>556</v>
      </c>
      <c r="B294" s="70"/>
      <c r="C294" s="86" t="s">
        <v>95</v>
      </c>
      <c r="D294" s="36">
        <f>D295</f>
        <v>391.9</v>
      </c>
      <c r="E294" s="36">
        <f>E295</f>
        <v>0</v>
      </c>
      <c r="F294" s="41">
        <f t="shared" si="15"/>
        <v>391.9</v>
      </c>
    </row>
    <row r="295" spans="1:6" ht="38.25">
      <c r="A295" s="57"/>
      <c r="B295" s="63">
        <v>600</v>
      </c>
      <c r="C295" s="64" t="s">
        <v>297</v>
      </c>
      <c r="D295" s="36">
        <f>D296</f>
        <v>391.9</v>
      </c>
      <c r="E295" s="36">
        <f>E296</f>
        <v>0</v>
      </c>
      <c r="F295" s="41">
        <f t="shared" si="15"/>
        <v>391.9</v>
      </c>
    </row>
    <row r="296" spans="1:6" ht="12.75">
      <c r="A296" s="57"/>
      <c r="B296" s="70">
        <v>610</v>
      </c>
      <c r="C296" s="79" t="s">
        <v>329</v>
      </c>
      <c r="D296" s="36">
        <v>391.9</v>
      </c>
      <c r="E296" s="36">
        <v>0</v>
      </c>
      <c r="F296" s="41">
        <f t="shared" si="15"/>
        <v>391.9</v>
      </c>
    </row>
    <row r="297" spans="1:6" ht="25.5">
      <c r="A297" s="57" t="s">
        <v>560</v>
      </c>
      <c r="B297" s="70"/>
      <c r="C297" s="86" t="s">
        <v>145</v>
      </c>
      <c r="D297" s="36">
        <f>D298</f>
        <v>2417.5</v>
      </c>
      <c r="E297" s="36">
        <f>E298</f>
        <v>0</v>
      </c>
      <c r="F297" s="41">
        <f t="shared" si="15"/>
        <v>2417.5</v>
      </c>
    </row>
    <row r="298" spans="1:6" ht="38.25">
      <c r="A298" s="57"/>
      <c r="B298" s="63">
        <v>600</v>
      </c>
      <c r="C298" s="64" t="s">
        <v>297</v>
      </c>
      <c r="D298" s="36">
        <f>D299</f>
        <v>2417.5</v>
      </c>
      <c r="E298" s="36">
        <f>E299</f>
        <v>0</v>
      </c>
      <c r="F298" s="41">
        <f t="shared" si="15"/>
        <v>2417.5</v>
      </c>
    </row>
    <row r="299" spans="1:6" ht="12.75">
      <c r="A299" s="57"/>
      <c r="B299" s="70">
        <v>610</v>
      </c>
      <c r="C299" s="79" t="s">
        <v>329</v>
      </c>
      <c r="D299" s="36">
        <v>2417.5</v>
      </c>
      <c r="E299" s="36">
        <v>0</v>
      </c>
      <c r="F299" s="41">
        <f t="shared" si="15"/>
        <v>2417.5</v>
      </c>
    </row>
    <row r="300" spans="1:6" ht="12.75">
      <c r="A300" s="57" t="s">
        <v>137</v>
      </c>
      <c r="B300" s="70"/>
      <c r="C300" s="79" t="s">
        <v>146</v>
      </c>
      <c r="D300" s="36">
        <f>D301</f>
        <v>509.6</v>
      </c>
      <c r="E300" s="36">
        <f>E301</f>
        <v>0</v>
      </c>
      <c r="F300" s="41">
        <f t="shared" si="15"/>
        <v>509.6</v>
      </c>
    </row>
    <row r="301" spans="1:6" ht="38.25">
      <c r="A301" s="57"/>
      <c r="B301" s="63">
        <v>600</v>
      </c>
      <c r="C301" s="64" t="s">
        <v>297</v>
      </c>
      <c r="D301" s="36">
        <f>D302</f>
        <v>509.6</v>
      </c>
      <c r="E301" s="36">
        <f>E302</f>
        <v>0</v>
      </c>
      <c r="F301" s="41">
        <f t="shared" si="15"/>
        <v>509.6</v>
      </c>
    </row>
    <row r="302" spans="1:6" ht="12.75">
      <c r="A302" s="57"/>
      <c r="B302" s="70">
        <v>610</v>
      </c>
      <c r="C302" s="79" t="s">
        <v>329</v>
      </c>
      <c r="D302" s="36">
        <v>509.6</v>
      </c>
      <c r="E302" s="36">
        <v>0</v>
      </c>
      <c r="F302" s="41">
        <f t="shared" si="15"/>
        <v>509.6</v>
      </c>
    </row>
    <row r="303" spans="1:6" ht="12.75">
      <c r="A303" s="57" t="s">
        <v>138</v>
      </c>
      <c r="B303" s="70"/>
      <c r="C303" s="79" t="s">
        <v>147</v>
      </c>
      <c r="D303" s="36">
        <f>D304</f>
        <v>1019.3</v>
      </c>
      <c r="E303" s="36">
        <f>E304</f>
        <v>0</v>
      </c>
      <c r="F303" s="41">
        <f t="shared" si="15"/>
        <v>1019.3</v>
      </c>
    </row>
    <row r="304" spans="1:6" ht="38.25">
      <c r="A304" s="57"/>
      <c r="B304" s="63">
        <v>600</v>
      </c>
      <c r="C304" s="64" t="s">
        <v>297</v>
      </c>
      <c r="D304" s="36">
        <f>D305</f>
        <v>1019.3</v>
      </c>
      <c r="E304" s="36">
        <f>E305</f>
        <v>0</v>
      </c>
      <c r="F304" s="41">
        <f t="shared" si="15"/>
        <v>1019.3</v>
      </c>
    </row>
    <row r="305" spans="1:6" ht="12.75">
      <c r="A305" s="57"/>
      <c r="B305" s="70">
        <v>610</v>
      </c>
      <c r="C305" s="79" t="s">
        <v>329</v>
      </c>
      <c r="D305" s="36">
        <v>1019.3</v>
      </c>
      <c r="E305" s="36">
        <v>0</v>
      </c>
      <c r="F305" s="41">
        <f t="shared" si="15"/>
        <v>1019.3</v>
      </c>
    </row>
    <row r="306" spans="1:6" ht="45.75" customHeight="1">
      <c r="A306" s="57" t="s">
        <v>30</v>
      </c>
      <c r="B306" s="70"/>
      <c r="C306" s="86" t="s">
        <v>31</v>
      </c>
      <c r="D306" s="36">
        <f>D307</f>
        <v>908.8</v>
      </c>
      <c r="E306" s="36">
        <f>E307</f>
        <v>0</v>
      </c>
      <c r="F306" s="41">
        <f t="shared" si="15"/>
        <v>908.8</v>
      </c>
    </row>
    <row r="307" spans="1:6" ht="12.75">
      <c r="A307" s="57"/>
      <c r="B307" s="53" t="s">
        <v>335</v>
      </c>
      <c r="C307" s="54" t="s">
        <v>270</v>
      </c>
      <c r="D307" s="36">
        <f>D308</f>
        <v>908.8</v>
      </c>
      <c r="E307" s="36">
        <f>E308</f>
        <v>0</v>
      </c>
      <c r="F307" s="41">
        <f t="shared" si="15"/>
        <v>908.8</v>
      </c>
    </row>
    <row r="308" spans="1:6" ht="12.75">
      <c r="A308" s="57"/>
      <c r="B308" s="53" t="s">
        <v>336</v>
      </c>
      <c r="C308" s="55" t="s">
        <v>271</v>
      </c>
      <c r="D308" s="36">
        <v>908.8</v>
      </c>
      <c r="E308" s="36">
        <v>0</v>
      </c>
      <c r="F308" s="41">
        <f t="shared" si="15"/>
        <v>908.8</v>
      </c>
    </row>
    <row r="309" spans="1:6" ht="38.25">
      <c r="A309" s="56" t="s">
        <v>154</v>
      </c>
      <c r="B309" s="63"/>
      <c r="C309" s="64" t="s">
        <v>152</v>
      </c>
      <c r="D309" s="36">
        <f aca="true" t="shared" si="16" ref="D309:E311">D310</f>
        <v>0</v>
      </c>
      <c r="E309" s="36">
        <f t="shared" si="16"/>
        <v>0</v>
      </c>
      <c r="F309" s="41">
        <f t="shared" si="15"/>
        <v>0</v>
      </c>
    </row>
    <row r="310" spans="1:6" ht="38.25">
      <c r="A310" s="56" t="s">
        <v>153</v>
      </c>
      <c r="B310" s="63"/>
      <c r="C310" s="64" t="s">
        <v>155</v>
      </c>
      <c r="D310" s="36">
        <f t="shared" si="16"/>
        <v>0</v>
      </c>
      <c r="E310" s="36">
        <f t="shared" si="16"/>
        <v>0</v>
      </c>
      <c r="F310" s="41">
        <f t="shared" si="15"/>
        <v>0</v>
      </c>
    </row>
    <row r="311" spans="1:6" ht="12.75">
      <c r="A311" s="56"/>
      <c r="B311" s="53" t="s">
        <v>335</v>
      </c>
      <c r="C311" s="54" t="s">
        <v>270</v>
      </c>
      <c r="D311" s="36">
        <f t="shared" si="16"/>
        <v>0</v>
      </c>
      <c r="E311" s="36">
        <f t="shared" si="16"/>
        <v>0</v>
      </c>
      <c r="F311" s="41">
        <f t="shared" si="15"/>
        <v>0</v>
      </c>
    </row>
    <row r="312" spans="1:6" ht="12.75">
      <c r="A312" s="56"/>
      <c r="B312" s="53" t="s">
        <v>336</v>
      </c>
      <c r="C312" s="55" t="s">
        <v>271</v>
      </c>
      <c r="D312" s="36">
        <v>0</v>
      </c>
      <c r="E312" s="36">
        <v>0</v>
      </c>
      <c r="F312" s="41">
        <f t="shared" si="15"/>
        <v>0</v>
      </c>
    </row>
    <row r="313" spans="1:6" ht="25.5">
      <c r="A313" s="56" t="s">
        <v>820</v>
      </c>
      <c r="B313" s="65"/>
      <c r="C313" s="54" t="s">
        <v>823</v>
      </c>
      <c r="D313" s="36">
        <f>D314+D327</f>
        <v>619.5</v>
      </c>
      <c r="E313" s="36">
        <f>E314+E327</f>
        <v>18514</v>
      </c>
      <c r="F313" s="41">
        <f t="shared" si="15"/>
        <v>19133.5</v>
      </c>
    </row>
    <row r="314" spans="1:6" ht="40.5" customHeight="1">
      <c r="A314" s="56" t="s">
        <v>821</v>
      </c>
      <c r="B314" s="65"/>
      <c r="C314" s="54" t="s">
        <v>822</v>
      </c>
      <c r="D314" s="34">
        <f>D321+D315+D318</f>
        <v>619.5</v>
      </c>
      <c r="E314" s="34">
        <f>E321+E315+E318</f>
        <v>13440.199999999999</v>
      </c>
      <c r="F314" s="41">
        <f t="shared" si="15"/>
        <v>14059.699999999999</v>
      </c>
    </row>
    <row r="315" spans="1:6" ht="38.25">
      <c r="A315" s="56" t="s">
        <v>829</v>
      </c>
      <c r="B315" s="65"/>
      <c r="C315" s="54" t="s">
        <v>632</v>
      </c>
      <c r="D315" s="38">
        <f>D316</f>
        <v>100</v>
      </c>
      <c r="E315" s="38">
        <f>E316</f>
        <v>0</v>
      </c>
      <c r="F315" s="41">
        <f aca="true" t="shared" si="17" ref="F315:F320">D315+E315</f>
        <v>100</v>
      </c>
    </row>
    <row r="316" spans="1:6" ht="12.75">
      <c r="A316" s="57"/>
      <c r="B316" s="53" t="s">
        <v>335</v>
      </c>
      <c r="C316" s="54" t="s">
        <v>270</v>
      </c>
      <c r="D316" s="38">
        <f>D317</f>
        <v>100</v>
      </c>
      <c r="E316" s="38">
        <f>E317</f>
        <v>0</v>
      </c>
      <c r="F316" s="41">
        <f t="shared" si="17"/>
        <v>100</v>
      </c>
    </row>
    <row r="317" spans="1:6" ht="12.75">
      <c r="A317" s="57"/>
      <c r="B317" s="53" t="s">
        <v>336</v>
      </c>
      <c r="C317" s="55" t="s">
        <v>271</v>
      </c>
      <c r="D317" s="38">
        <v>100</v>
      </c>
      <c r="E317" s="38">
        <v>0</v>
      </c>
      <c r="F317" s="41">
        <f t="shared" si="17"/>
        <v>100</v>
      </c>
    </row>
    <row r="318" spans="1:6" ht="51">
      <c r="A318" s="56" t="s">
        <v>830</v>
      </c>
      <c r="B318" s="65"/>
      <c r="C318" s="54" t="s">
        <v>824</v>
      </c>
      <c r="D318" s="38">
        <f>D319</f>
        <v>519.5</v>
      </c>
      <c r="E318" s="38">
        <f>E319</f>
        <v>0</v>
      </c>
      <c r="F318" s="41">
        <f t="shared" si="17"/>
        <v>519.5</v>
      </c>
    </row>
    <row r="319" spans="1:6" ht="12.75">
      <c r="A319" s="57"/>
      <c r="B319" s="53" t="s">
        <v>335</v>
      </c>
      <c r="C319" s="54" t="s">
        <v>270</v>
      </c>
      <c r="D319" s="38">
        <f>D320</f>
        <v>519.5</v>
      </c>
      <c r="E319" s="38">
        <f>E320</f>
        <v>0</v>
      </c>
      <c r="F319" s="41">
        <f t="shared" si="17"/>
        <v>519.5</v>
      </c>
    </row>
    <row r="320" spans="1:6" ht="12.75">
      <c r="A320" s="57"/>
      <c r="B320" s="53" t="s">
        <v>336</v>
      </c>
      <c r="C320" s="55" t="s">
        <v>271</v>
      </c>
      <c r="D320" s="38">
        <v>519.5</v>
      </c>
      <c r="E320" s="38">
        <v>0</v>
      </c>
      <c r="F320" s="41">
        <f t="shared" si="17"/>
        <v>519.5</v>
      </c>
    </row>
    <row r="321" spans="1:6" ht="38.25">
      <c r="A321" s="56" t="s">
        <v>831</v>
      </c>
      <c r="B321" s="53"/>
      <c r="C321" s="54" t="s">
        <v>825</v>
      </c>
      <c r="D321" s="38">
        <f>D322</f>
        <v>0</v>
      </c>
      <c r="E321" s="38">
        <f>E322</f>
        <v>13440.199999999999</v>
      </c>
      <c r="F321" s="41">
        <v>13105.8</v>
      </c>
    </row>
    <row r="322" spans="1:6" ht="25.5">
      <c r="A322" s="57"/>
      <c r="B322" s="59">
        <v>400</v>
      </c>
      <c r="C322" s="82" t="s">
        <v>343</v>
      </c>
      <c r="D322" s="38">
        <f>D323</f>
        <v>0</v>
      </c>
      <c r="E322" s="38">
        <f>E323</f>
        <v>13440.199999999999</v>
      </c>
      <c r="F322" s="41">
        <v>13105.8</v>
      </c>
    </row>
    <row r="323" spans="1:6" ht="12.75">
      <c r="A323" s="57"/>
      <c r="B323" s="59">
        <v>410</v>
      </c>
      <c r="C323" s="54" t="s">
        <v>344</v>
      </c>
      <c r="D323" s="38">
        <v>0</v>
      </c>
      <c r="E323" s="38">
        <f>16350.8-2910.6</f>
        <v>13440.199999999999</v>
      </c>
      <c r="F323" s="41">
        <v>13105.8</v>
      </c>
    </row>
    <row r="324" spans="1:6" ht="38.25">
      <c r="A324" s="56" t="s">
        <v>856</v>
      </c>
      <c r="B324" s="260"/>
      <c r="C324" s="54" t="s">
        <v>857</v>
      </c>
      <c r="D324" s="38"/>
      <c r="E324" s="38"/>
      <c r="F324" s="41">
        <f>F325</f>
        <v>334.4</v>
      </c>
    </row>
    <row r="325" spans="1:6" ht="12.75">
      <c r="A325" s="57"/>
      <c r="B325" s="53" t="s">
        <v>335</v>
      </c>
      <c r="C325" s="54" t="s">
        <v>270</v>
      </c>
      <c r="D325" s="38"/>
      <c r="E325" s="38"/>
      <c r="F325" s="41">
        <f>F326</f>
        <v>334.4</v>
      </c>
    </row>
    <row r="326" spans="1:6" ht="12.75">
      <c r="A326" s="57"/>
      <c r="B326" s="53" t="s">
        <v>336</v>
      </c>
      <c r="C326" s="55" t="s">
        <v>271</v>
      </c>
      <c r="D326" s="38"/>
      <c r="E326" s="38"/>
      <c r="F326" s="41">
        <v>334.4</v>
      </c>
    </row>
    <row r="327" spans="1:6" ht="38.25">
      <c r="A327" s="56" t="s">
        <v>826</v>
      </c>
      <c r="B327" s="65"/>
      <c r="C327" s="54" t="s">
        <v>827</v>
      </c>
      <c r="D327" s="38">
        <f aca="true" t="shared" si="18" ref="D327:E329">D328</f>
        <v>0</v>
      </c>
      <c r="E327" s="38">
        <f t="shared" si="18"/>
        <v>5073.8</v>
      </c>
      <c r="F327" s="41">
        <f>D327+E327</f>
        <v>5073.8</v>
      </c>
    </row>
    <row r="328" spans="1:6" ht="25.5">
      <c r="A328" s="56" t="s">
        <v>832</v>
      </c>
      <c r="B328" s="65"/>
      <c r="C328" s="54" t="s">
        <v>828</v>
      </c>
      <c r="D328" s="38">
        <f t="shared" si="18"/>
        <v>0</v>
      </c>
      <c r="E328" s="38">
        <f t="shared" si="18"/>
        <v>5073.8</v>
      </c>
      <c r="F328" s="41">
        <f>D328+E328</f>
        <v>5073.8</v>
      </c>
    </row>
    <row r="329" spans="1:6" ht="12.75">
      <c r="A329" s="57"/>
      <c r="B329" s="53" t="s">
        <v>335</v>
      </c>
      <c r="C329" s="54" t="s">
        <v>270</v>
      </c>
      <c r="D329" s="38">
        <f t="shared" si="18"/>
        <v>0</v>
      </c>
      <c r="E329" s="38">
        <f t="shared" si="18"/>
        <v>5073.8</v>
      </c>
      <c r="F329" s="41">
        <f>D329+E329</f>
        <v>5073.8</v>
      </c>
    </row>
    <row r="330" spans="1:6" ht="12.75">
      <c r="A330" s="57"/>
      <c r="B330" s="53" t="s">
        <v>336</v>
      </c>
      <c r="C330" s="55" t="s">
        <v>271</v>
      </c>
      <c r="D330" s="38">
        <v>0</v>
      </c>
      <c r="E330" s="38">
        <v>5073.8</v>
      </c>
      <c r="F330" s="41">
        <f>D330+E330</f>
        <v>5073.8</v>
      </c>
    </row>
    <row r="331" spans="1:6" ht="38.25">
      <c r="A331" s="69" t="s">
        <v>561</v>
      </c>
      <c r="B331" s="69"/>
      <c r="C331" s="51" t="s">
        <v>449</v>
      </c>
      <c r="D331" s="41">
        <f>D332+D335+D338</f>
        <v>600</v>
      </c>
      <c r="E331" s="41">
        <f>E332+E335+E338</f>
        <v>0</v>
      </c>
      <c r="F331" s="41">
        <f t="shared" si="15"/>
        <v>600</v>
      </c>
    </row>
    <row r="332" spans="1:6" ht="25.5">
      <c r="A332" s="53" t="s">
        <v>562</v>
      </c>
      <c r="B332" s="53"/>
      <c r="C332" s="54" t="s">
        <v>450</v>
      </c>
      <c r="D332" s="34">
        <f>D333</f>
        <v>100</v>
      </c>
      <c r="E332" s="34">
        <f>E333</f>
        <v>0</v>
      </c>
      <c r="F332" s="41">
        <f t="shared" si="15"/>
        <v>100</v>
      </c>
    </row>
    <row r="333" spans="1:6" ht="12.75">
      <c r="A333" s="56"/>
      <c r="B333" s="53" t="s">
        <v>335</v>
      </c>
      <c r="C333" s="54" t="s">
        <v>270</v>
      </c>
      <c r="D333" s="34">
        <f>D334</f>
        <v>100</v>
      </c>
      <c r="E333" s="34">
        <f>E334</f>
        <v>0</v>
      </c>
      <c r="F333" s="41">
        <f t="shared" si="15"/>
        <v>100</v>
      </c>
    </row>
    <row r="334" spans="1:6" ht="12.75">
      <c r="A334" s="56"/>
      <c r="B334" s="53" t="s">
        <v>336</v>
      </c>
      <c r="C334" s="55" t="s">
        <v>271</v>
      </c>
      <c r="D334" s="34">
        <v>100</v>
      </c>
      <c r="E334" s="34">
        <v>0</v>
      </c>
      <c r="F334" s="41">
        <f t="shared" si="15"/>
        <v>100</v>
      </c>
    </row>
    <row r="335" spans="1:6" ht="38.25">
      <c r="A335" s="53" t="s">
        <v>564</v>
      </c>
      <c r="B335" s="53"/>
      <c r="C335" s="54" t="s">
        <v>563</v>
      </c>
      <c r="D335" s="34">
        <f>D336</f>
        <v>100</v>
      </c>
      <c r="E335" s="34">
        <f>E336</f>
        <v>0</v>
      </c>
      <c r="F335" s="41">
        <f t="shared" si="15"/>
        <v>100</v>
      </c>
    </row>
    <row r="336" spans="1:6" ht="12.75">
      <c r="A336" s="56"/>
      <c r="B336" s="53" t="s">
        <v>335</v>
      </c>
      <c r="C336" s="54" t="s">
        <v>270</v>
      </c>
      <c r="D336" s="34">
        <f>D337</f>
        <v>100</v>
      </c>
      <c r="E336" s="34">
        <f>E337</f>
        <v>0</v>
      </c>
      <c r="F336" s="41">
        <f t="shared" si="15"/>
        <v>100</v>
      </c>
    </row>
    <row r="337" spans="1:6" ht="12.75">
      <c r="A337" s="56"/>
      <c r="B337" s="53" t="s">
        <v>336</v>
      </c>
      <c r="C337" s="55" t="s">
        <v>271</v>
      </c>
      <c r="D337" s="34">
        <v>100</v>
      </c>
      <c r="E337" s="34">
        <v>0</v>
      </c>
      <c r="F337" s="41">
        <f t="shared" si="15"/>
        <v>100</v>
      </c>
    </row>
    <row r="338" spans="1:6" ht="29.25" customHeight="1">
      <c r="A338" s="53" t="s">
        <v>98</v>
      </c>
      <c r="B338" s="53"/>
      <c r="C338" s="54" t="s">
        <v>99</v>
      </c>
      <c r="D338" s="34">
        <f>D339</f>
        <v>400</v>
      </c>
      <c r="E338" s="34">
        <f>E339</f>
        <v>0</v>
      </c>
      <c r="F338" s="41">
        <f t="shared" si="15"/>
        <v>400</v>
      </c>
    </row>
    <row r="339" spans="1:6" ht="12.75">
      <c r="A339" s="56"/>
      <c r="B339" s="53" t="s">
        <v>335</v>
      </c>
      <c r="C339" s="54" t="s">
        <v>270</v>
      </c>
      <c r="D339" s="34">
        <f>D340</f>
        <v>400</v>
      </c>
      <c r="E339" s="34">
        <f>E340</f>
        <v>0</v>
      </c>
      <c r="F339" s="41">
        <f t="shared" si="15"/>
        <v>400</v>
      </c>
    </row>
    <row r="340" spans="1:6" ht="12.75">
      <c r="A340" s="56"/>
      <c r="B340" s="53" t="s">
        <v>336</v>
      </c>
      <c r="C340" s="55" t="s">
        <v>271</v>
      </c>
      <c r="D340" s="34">
        <v>400</v>
      </c>
      <c r="E340" s="34">
        <v>0</v>
      </c>
      <c r="F340" s="41">
        <f t="shared" si="15"/>
        <v>400</v>
      </c>
    </row>
    <row r="341" spans="1:6" ht="38.25">
      <c r="A341" s="69" t="s">
        <v>568</v>
      </c>
      <c r="B341" s="49"/>
      <c r="C341" s="51" t="s">
        <v>304</v>
      </c>
      <c r="D341" s="41">
        <f>D342+D346</f>
        <v>1216.8999999999999</v>
      </c>
      <c r="E341" s="41">
        <f>E342+E346</f>
        <v>0</v>
      </c>
      <c r="F341" s="41">
        <f t="shared" si="15"/>
        <v>1216.8999999999999</v>
      </c>
    </row>
    <row r="342" spans="1:6" ht="26.25" customHeight="1">
      <c r="A342" s="53" t="s">
        <v>573</v>
      </c>
      <c r="B342" s="56"/>
      <c r="C342" s="54" t="s">
        <v>333</v>
      </c>
      <c r="D342" s="34">
        <f aca="true" t="shared" si="19" ref="D342:E344">D343</f>
        <v>50</v>
      </c>
      <c r="E342" s="34">
        <f t="shared" si="19"/>
        <v>0</v>
      </c>
      <c r="F342" s="41">
        <f t="shared" si="15"/>
        <v>50</v>
      </c>
    </row>
    <row r="343" spans="1:6" ht="38.25">
      <c r="A343" s="53" t="s">
        <v>574</v>
      </c>
      <c r="B343" s="56"/>
      <c r="C343" s="54" t="s">
        <v>334</v>
      </c>
      <c r="D343" s="34">
        <f t="shared" si="19"/>
        <v>50</v>
      </c>
      <c r="E343" s="34">
        <f t="shared" si="19"/>
        <v>0</v>
      </c>
      <c r="F343" s="41">
        <f t="shared" si="15"/>
        <v>50</v>
      </c>
    </row>
    <row r="344" spans="1:6" ht="12.75">
      <c r="A344" s="56"/>
      <c r="B344" s="53" t="s">
        <v>335</v>
      </c>
      <c r="C344" s="54" t="s">
        <v>270</v>
      </c>
      <c r="D344" s="34">
        <f t="shared" si="19"/>
        <v>50</v>
      </c>
      <c r="E344" s="34">
        <f t="shared" si="19"/>
        <v>0</v>
      </c>
      <c r="F344" s="41">
        <f t="shared" si="15"/>
        <v>50</v>
      </c>
    </row>
    <row r="345" spans="1:6" ht="12.75">
      <c r="A345" s="56"/>
      <c r="B345" s="53" t="s">
        <v>336</v>
      </c>
      <c r="C345" s="55" t="s">
        <v>271</v>
      </c>
      <c r="D345" s="34">
        <v>50</v>
      </c>
      <c r="E345" s="34">
        <v>0</v>
      </c>
      <c r="F345" s="41">
        <f t="shared" si="15"/>
        <v>50</v>
      </c>
    </row>
    <row r="346" spans="1:6" ht="18" customHeight="1">
      <c r="A346" s="53" t="s">
        <v>569</v>
      </c>
      <c r="B346" s="56"/>
      <c r="C346" s="54" t="s">
        <v>305</v>
      </c>
      <c r="D346" s="34">
        <f>D347</f>
        <v>1166.8999999999999</v>
      </c>
      <c r="E346" s="34">
        <f>E347</f>
        <v>0</v>
      </c>
      <c r="F346" s="41">
        <f t="shared" si="15"/>
        <v>1166.8999999999999</v>
      </c>
    </row>
    <row r="347" spans="1:6" ht="38.25">
      <c r="A347" s="53" t="s">
        <v>570</v>
      </c>
      <c r="B347" s="56"/>
      <c r="C347" s="54" t="s">
        <v>565</v>
      </c>
      <c r="D347" s="34">
        <f>D348+D351+D354+D359+D362</f>
        <v>1166.8999999999999</v>
      </c>
      <c r="E347" s="34">
        <f>E348+E351+E354+E359+E362</f>
        <v>0</v>
      </c>
      <c r="F347" s="41">
        <f t="shared" si="15"/>
        <v>1166.8999999999999</v>
      </c>
    </row>
    <row r="348" spans="1:6" ht="12.75">
      <c r="A348" s="53" t="s">
        <v>571</v>
      </c>
      <c r="B348" s="56"/>
      <c r="C348" s="54" t="s">
        <v>27</v>
      </c>
      <c r="D348" s="34">
        <f>D349</f>
        <v>200</v>
      </c>
      <c r="E348" s="34">
        <f>E349</f>
        <v>0</v>
      </c>
      <c r="F348" s="41">
        <f t="shared" si="15"/>
        <v>200</v>
      </c>
    </row>
    <row r="349" spans="1:6" ht="12.75">
      <c r="A349" s="56"/>
      <c r="B349" s="56">
        <v>200</v>
      </c>
      <c r="C349" s="54" t="s">
        <v>270</v>
      </c>
      <c r="D349" s="34">
        <f>D350</f>
        <v>200</v>
      </c>
      <c r="E349" s="34">
        <f>E350</f>
        <v>0</v>
      </c>
      <c r="F349" s="41">
        <f t="shared" si="15"/>
        <v>200</v>
      </c>
    </row>
    <row r="350" spans="1:8" ht="14.25" customHeight="1">
      <c r="A350" s="56"/>
      <c r="B350" s="56">
        <v>240</v>
      </c>
      <c r="C350" s="54" t="s">
        <v>271</v>
      </c>
      <c r="D350" s="34">
        <v>200</v>
      </c>
      <c r="E350" s="34">
        <v>0</v>
      </c>
      <c r="F350" s="41">
        <f t="shared" si="15"/>
        <v>200</v>
      </c>
      <c r="G350" s="109"/>
      <c r="H350" s="122"/>
    </row>
    <row r="351" spans="1:8" ht="18" customHeight="1">
      <c r="A351" s="53" t="s">
        <v>572</v>
      </c>
      <c r="B351" s="56"/>
      <c r="C351" s="54" t="s">
        <v>567</v>
      </c>
      <c r="D351" s="36">
        <f>D352</f>
        <v>764.8</v>
      </c>
      <c r="E351" s="36">
        <f>E352</f>
        <v>0</v>
      </c>
      <c r="F351" s="41">
        <f t="shared" si="15"/>
        <v>764.8</v>
      </c>
      <c r="G351" s="110"/>
      <c r="H351" s="122"/>
    </row>
    <row r="352" spans="1:8" ht="12" customHeight="1">
      <c r="A352" s="56"/>
      <c r="B352" s="56">
        <v>200</v>
      </c>
      <c r="C352" s="54" t="s">
        <v>270</v>
      </c>
      <c r="D352" s="36">
        <f>D353</f>
        <v>764.8</v>
      </c>
      <c r="E352" s="36">
        <f>E353</f>
        <v>0</v>
      </c>
      <c r="F352" s="41">
        <f t="shared" si="15"/>
        <v>764.8</v>
      </c>
      <c r="G352" s="110"/>
      <c r="H352" s="122"/>
    </row>
    <row r="353" spans="1:8" ht="14.25" customHeight="1">
      <c r="A353" s="56"/>
      <c r="B353" s="56">
        <v>240</v>
      </c>
      <c r="C353" s="54" t="s">
        <v>271</v>
      </c>
      <c r="D353" s="36">
        <v>764.8</v>
      </c>
      <c r="E353" s="36">
        <v>0</v>
      </c>
      <c r="F353" s="41">
        <f t="shared" si="15"/>
        <v>764.8</v>
      </c>
      <c r="G353" s="110"/>
      <c r="H353" s="122"/>
    </row>
    <row r="354" spans="1:6" ht="40.5" customHeight="1">
      <c r="A354" s="53" t="s">
        <v>575</v>
      </c>
      <c r="B354" s="56"/>
      <c r="C354" s="54" t="s">
        <v>393</v>
      </c>
      <c r="D354" s="35">
        <f>D355+D357</f>
        <v>100</v>
      </c>
      <c r="E354" s="35">
        <f>E355</f>
        <v>0</v>
      </c>
      <c r="F354" s="41">
        <f t="shared" si="15"/>
        <v>100</v>
      </c>
    </row>
    <row r="355" spans="1:6" ht="12.75">
      <c r="A355" s="48"/>
      <c r="B355" s="56">
        <v>200</v>
      </c>
      <c r="C355" s="54" t="s">
        <v>270</v>
      </c>
      <c r="D355" s="40">
        <f>D356</f>
        <v>90.9</v>
      </c>
      <c r="E355" s="40">
        <f>E356</f>
        <v>0</v>
      </c>
      <c r="F355" s="41">
        <f t="shared" si="15"/>
        <v>90.9</v>
      </c>
    </row>
    <row r="356" spans="1:6" ht="12.75">
      <c r="A356" s="48"/>
      <c r="B356" s="56">
        <v>240</v>
      </c>
      <c r="C356" s="55" t="s">
        <v>271</v>
      </c>
      <c r="D356" s="40">
        <f>100-9.1</f>
        <v>90.9</v>
      </c>
      <c r="E356" s="40">
        <v>0</v>
      </c>
      <c r="F356" s="41">
        <f t="shared" si="15"/>
        <v>90.9</v>
      </c>
    </row>
    <row r="357" spans="1:6" ht="12.75">
      <c r="A357" s="48"/>
      <c r="B357" s="63">
        <v>300</v>
      </c>
      <c r="C357" s="64" t="s">
        <v>376</v>
      </c>
      <c r="D357" s="40">
        <f>D358</f>
        <v>9.1</v>
      </c>
      <c r="E357" s="40">
        <f>E358</f>
        <v>0</v>
      </c>
      <c r="F357" s="41">
        <f t="shared" si="15"/>
        <v>9.1</v>
      </c>
    </row>
    <row r="358" spans="1:6" ht="12.75">
      <c r="A358" s="48"/>
      <c r="B358" s="63">
        <v>360</v>
      </c>
      <c r="C358" s="64" t="s">
        <v>615</v>
      </c>
      <c r="D358" s="40">
        <v>9.1</v>
      </c>
      <c r="E358" s="40">
        <v>0</v>
      </c>
      <c r="F358" s="41">
        <f t="shared" si="15"/>
        <v>9.1</v>
      </c>
    </row>
    <row r="359" spans="1:6" ht="25.5">
      <c r="A359" s="118" t="s">
        <v>142</v>
      </c>
      <c r="B359" s="118"/>
      <c r="C359" s="119" t="s">
        <v>141</v>
      </c>
      <c r="D359" s="40">
        <f>D360</f>
        <v>100.3</v>
      </c>
      <c r="E359" s="40">
        <f>E360</f>
        <v>0</v>
      </c>
      <c r="F359" s="41">
        <f t="shared" si="15"/>
        <v>100.3</v>
      </c>
    </row>
    <row r="360" spans="1:6" ht="12.75">
      <c r="A360" s="67"/>
      <c r="B360" s="63">
        <v>300</v>
      </c>
      <c r="C360" s="64" t="s">
        <v>376</v>
      </c>
      <c r="D360" s="40">
        <f>D361</f>
        <v>100.3</v>
      </c>
      <c r="E360" s="40">
        <f>E361</f>
        <v>0</v>
      </c>
      <c r="F360" s="41">
        <f t="shared" si="15"/>
        <v>100.3</v>
      </c>
    </row>
    <row r="361" spans="1:6" ht="12.75">
      <c r="A361" s="67"/>
      <c r="B361" s="63">
        <v>310</v>
      </c>
      <c r="C361" s="64" t="s">
        <v>377</v>
      </c>
      <c r="D361" s="40">
        <v>100.3</v>
      </c>
      <c r="E361" s="40">
        <v>0</v>
      </c>
      <c r="F361" s="41">
        <f aca="true" t="shared" si="20" ref="F361:F446">D361+E361</f>
        <v>100.3</v>
      </c>
    </row>
    <row r="362" spans="1:6" ht="51">
      <c r="A362" s="118" t="s">
        <v>144</v>
      </c>
      <c r="B362" s="118"/>
      <c r="C362" s="119" t="s">
        <v>143</v>
      </c>
      <c r="D362" s="40">
        <f>D363</f>
        <v>1.8</v>
      </c>
      <c r="E362" s="40">
        <f>E363</f>
        <v>0</v>
      </c>
      <c r="F362" s="41">
        <f t="shared" si="20"/>
        <v>1.8</v>
      </c>
    </row>
    <row r="363" spans="1:6" ht="12.75">
      <c r="A363" s="48"/>
      <c r="B363" s="56">
        <v>200</v>
      </c>
      <c r="C363" s="54" t="s">
        <v>270</v>
      </c>
      <c r="D363" s="40">
        <f>D364</f>
        <v>1.8</v>
      </c>
      <c r="E363" s="40">
        <f>E364</f>
        <v>0</v>
      </c>
      <c r="F363" s="41">
        <f t="shared" si="20"/>
        <v>1.8</v>
      </c>
    </row>
    <row r="364" spans="1:6" ht="12.75">
      <c r="A364" s="48"/>
      <c r="B364" s="56">
        <v>240</v>
      </c>
      <c r="C364" s="55" t="s">
        <v>271</v>
      </c>
      <c r="D364" s="40">
        <v>1.8</v>
      </c>
      <c r="E364" s="40">
        <v>0</v>
      </c>
      <c r="F364" s="41">
        <f t="shared" si="20"/>
        <v>1.8</v>
      </c>
    </row>
    <row r="365" spans="1:6" ht="38.25">
      <c r="A365" s="125" t="s">
        <v>617</v>
      </c>
      <c r="B365" s="56"/>
      <c r="C365" s="51" t="s">
        <v>618</v>
      </c>
      <c r="D365" s="40">
        <f>D366+D383</f>
        <v>7417.8</v>
      </c>
      <c r="E365" s="40">
        <f>E366+E383</f>
        <v>8213.9</v>
      </c>
      <c r="F365" s="41">
        <f>D365+E365+32</f>
        <v>15663.7</v>
      </c>
    </row>
    <row r="366" spans="1:6" ht="25.5">
      <c r="A366" s="48" t="s">
        <v>833</v>
      </c>
      <c r="B366" s="56"/>
      <c r="C366" s="54" t="s">
        <v>619</v>
      </c>
      <c r="D366" s="40">
        <f>D367+D370+D376+D380</f>
        <v>7113.8</v>
      </c>
      <c r="E366" s="40">
        <f>E367+E370+E376+E380</f>
        <v>5779.9</v>
      </c>
      <c r="F366" s="41">
        <f>D366+E366+32</f>
        <v>12925.7</v>
      </c>
    </row>
    <row r="367" spans="1:6" ht="25.5">
      <c r="A367" s="48" t="s">
        <v>834</v>
      </c>
      <c r="B367" s="56"/>
      <c r="C367" s="54" t="s">
        <v>835</v>
      </c>
      <c r="D367" s="40">
        <f>D368</f>
        <v>429.7</v>
      </c>
      <c r="E367" s="40">
        <f>E368</f>
        <v>0</v>
      </c>
      <c r="F367" s="41">
        <f t="shared" si="20"/>
        <v>429.7</v>
      </c>
    </row>
    <row r="368" spans="1:6" ht="12.75">
      <c r="A368" s="48"/>
      <c r="B368" s="56">
        <v>200</v>
      </c>
      <c r="C368" s="54" t="s">
        <v>270</v>
      </c>
      <c r="D368" s="40">
        <f>D369</f>
        <v>429.7</v>
      </c>
      <c r="E368" s="40">
        <f>E369</f>
        <v>0</v>
      </c>
      <c r="F368" s="41">
        <f t="shared" si="20"/>
        <v>429.7</v>
      </c>
    </row>
    <row r="369" spans="1:6" ht="12.75">
      <c r="A369" s="48"/>
      <c r="B369" s="56">
        <v>240</v>
      </c>
      <c r="C369" s="55" t="s">
        <v>271</v>
      </c>
      <c r="D369" s="40">
        <v>429.7</v>
      </c>
      <c r="E369" s="40">
        <v>0</v>
      </c>
      <c r="F369" s="41">
        <f t="shared" si="20"/>
        <v>429.7</v>
      </c>
    </row>
    <row r="370" spans="1:6" ht="25.5">
      <c r="A370" s="48" t="s">
        <v>836</v>
      </c>
      <c r="B370" s="56"/>
      <c r="C370" s="54" t="s">
        <v>837</v>
      </c>
      <c r="D370" s="40">
        <f>D371</f>
        <v>148.5</v>
      </c>
      <c r="E370" s="40">
        <f>E371</f>
        <v>304</v>
      </c>
      <c r="F370" s="41">
        <f t="shared" si="20"/>
        <v>452.5</v>
      </c>
    </row>
    <row r="371" spans="1:6" ht="12.75">
      <c r="A371" s="48"/>
      <c r="B371" s="56">
        <v>200</v>
      </c>
      <c r="C371" s="54" t="s">
        <v>270</v>
      </c>
      <c r="D371" s="40">
        <f>D372</f>
        <v>148.5</v>
      </c>
      <c r="E371" s="40">
        <f>E372</f>
        <v>304</v>
      </c>
      <c r="F371" s="41">
        <f t="shared" si="20"/>
        <v>452.5</v>
      </c>
    </row>
    <row r="372" spans="1:6" ht="12.75">
      <c r="A372" s="48"/>
      <c r="B372" s="56">
        <v>240</v>
      </c>
      <c r="C372" s="55" t="s">
        <v>271</v>
      </c>
      <c r="D372" s="40">
        <v>148.5</v>
      </c>
      <c r="E372" s="40">
        <v>304</v>
      </c>
      <c r="F372" s="41">
        <f t="shared" si="20"/>
        <v>452.5</v>
      </c>
    </row>
    <row r="373" spans="1:6" ht="25.5">
      <c r="A373" s="48" t="s">
        <v>858</v>
      </c>
      <c r="B373" s="56"/>
      <c r="C373" s="54" t="s">
        <v>859</v>
      </c>
      <c r="D373" s="40"/>
      <c r="E373" s="40"/>
      <c r="F373" s="41">
        <f>F374</f>
        <v>32</v>
      </c>
    </row>
    <row r="374" spans="1:6" ht="12.75">
      <c r="A374" s="48"/>
      <c r="B374" s="56">
        <v>200</v>
      </c>
      <c r="C374" s="54" t="s">
        <v>270</v>
      </c>
      <c r="D374" s="40"/>
      <c r="E374" s="40"/>
      <c r="F374" s="41">
        <f>F375</f>
        <v>32</v>
      </c>
    </row>
    <row r="375" spans="1:6" ht="12.75">
      <c r="A375" s="48"/>
      <c r="B375" s="56">
        <v>240</v>
      </c>
      <c r="C375" s="55" t="s">
        <v>271</v>
      </c>
      <c r="D375" s="40"/>
      <c r="E375" s="40"/>
      <c r="F375" s="41">
        <v>32</v>
      </c>
    </row>
    <row r="376" spans="1:6" ht="25.5">
      <c r="A376" s="75" t="s">
        <v>791</v>
      </c>
      <c r="B376" s="53"/>
      <c r="C376" s="54" t="s">
        <v>790</v>
      </c>
      <c r="D376" s="35">
        <f aca="true" t="shared" si="21" ref="D376:E378">D377</f>
        <v>6535.6</v>
      </c>
      <c r="E376" s="35">
        <f t="shared" si="21"/>
        <v>0</v>
      </c>
      <c r="F376" s="41">
        <f aca="true" t="shared" si="22" ref="F376:F382">D376+E376</f>
        <v>6535.6</v>
      </c>
    </row>
    <row r="377" spans="1:6" ht="12.75">
      <c r="A377" s="75"/>
      <c r="B377" s="53" t="s">
        <v>335</v>
      </c>
      <c r="C377" s="54" t="s">
        <v>270</v>
      </c>
      <c r="D377" s="35">
        <f t="shared" si="21"/>
        <v>6535.6</v>
      </c>
      <c r="E377" s="35">
        <f t="shared" si="21"/>
        <v>0</v>
      </c>
      <c r="F377" s="41">
        <f t="shared" si="22"/>
        <v>6535.6</v>
      </c>
    </row>
    <row r="378" spans="1:6" ht="12.75">
      <c r="A378" s="75"/>
      <c r="B378" s="53" t="s">
        <v>336</v>
      </c>
      <c r="C378" s="55" t="s">
        <v>271</v>
      </c>
      <c r="D378" s="35">
        <f t="shared" si="21"/>
        <v>6535.6</v>
      </c>
      <c r="E378" s="35">
        <f t="shared" si="21"/>
        <v>0</v>
      </c>
      <c r="F378" s="41">
        <f t="shared" si="22"/>
        <v>6535.6</v>
      </c>
    </row>
    <row r="379" spans="1:6" ht="12.75">
      <c r="A379" s="75"/>
      <c r="B379" s="53"/>
      <c r="C379" s="55" t="s">
        <v>345</v>
      </c>
      <c r="D379" s="35">
        <v>6535.6</v>
      </c>
      <c r="E379" s="35">
        <v>0</v>
      </c>
      <c r="F379" s="41">
        <f t="shared" si="22"/>
        <v>6535.6</v>
      </c>
    </row>
    <row r="380" spans="1:6" ht="38.25">
      <c r="A380" s="48" t="s">
        <v>791</v>
      </c>
      <c r="B380" s="56"/>
      <c r="C380" s="54" t="s">
        <v>642</v>
      </c>
      <c r="D380" s="40">
        <f>D381</f>
        <v>0</v>
      </c>
      <c r="E380" s="40">
        <f>E381</f>
        <v>5475.9</v>
      </c>
      <c r="F380" s="41">
        <f t="shared" si="22"/>
        <v>5475.9</v>
      </c>
    </row>
    <row r="381" spans="1:6" ht="12.75">
      <c r="A381" s="48"/>
      <c r="B381" s="56">
        <v>200</v>
      </c>
      <c r="C381" s="54" t="s">
        <v>270</v>
      </c>
      <c r="D381" s="40">
        <f>D382</f>
        <v>0</v>
      </c>
      <c r="E381" s="40">
        <f>E382</f>
        <v>5475.9</v>
      </c>
      <c r="F381" s="41">
        <f t="shared" si="22"/>
        <v>5475.9</v>
      </c>
    </row>
    <row r="382" spans="1:6" ht="12.75">
      <c r="A382" s="48"/>
      <c r="B382" s="56">
        <v>240</v>
      </c>
      <c r="C382" s="55" t="s">
        <v>271</v>
      </c>
      <c r="D382" s="40">
        <v>0</v>
      </c>
      <c r="E382" s="40">
        <v>5475.9</v>
      </c>
      <c r="F382" s="41">
        <f t="shared" si="22"/>
        <v>5475.9</v>
      </c>
    </row>
    <row r="383" spans="1:6" ht="25.5">
      <c r="A383" s="48" t="s">
        <v>838</v>
      </c>
      <c r="B383" s="56"/>
      <c r="C383" s="54" t="s">
        <v>620</v>
      </c>
      <c r="D383" s="40">
        <f>D384+D387</f>
        <v>304</v>
      </c>
      <c r="E383" s="40">
        <f>E384+E387</f>
        <v>2434</v>
      </c>
      <c r="F383" s="41">
        <f t="shared" si="20"/>
        <v>2738</v>
      </c>
    </row>
    <row r="384" spans="1:6" ht="25.5" customHeight="1">
      <c r="A384" s="48" t="s">
        <v>839</v>
      </c>
      <c r="B384" s="56"/>
      <c r="C384" s="54" t="s">
        <v>840</v>
      </c>
      <c r="D384" s="40">
        <f>D385</f>
        <v>304</v>
      </c>
      <c r="E384" s="40">
        <f>E385</f>
        <v>-304</v>
      </c>
      <c r="F384" s="41"/>
    </row>
    <row r="385" spans="1:6" ht="12.75">
      <c r="A385" s="48"/>
      <c r="B385" s="56">
        <v>200</v>
      </c>
      <c r="C385" s="54" t="s">
        <v>270</v>
      </c>
      <c r="D385" s="40">
        <f>D386</f>
        <v>304</v>
      </c>
      <c r="E385" s="40">
        <f>E386</f>
        <v>-304</v>
      </c>
      <c r="F385" s="41">
        <f t="shared" si="20"/>
        <v>0</v>
      </c>
    </row>
    <row r="386" spans="1:6" ht="12.75">
      <c r="A386" s="48"/>
      <c r="B386" s="56">
        <v>240</v>
      </c>
      <c r="C386" s="55" t="s">
        <v>271</v>
      </c>
      <c r="D386" s="40">
        <v>304</v>
      </c>
      <c r="E386" s="40">
        <v>-304</v>
      </c>
      <c r="F386" s="41">
        <f>D386+E386</f>
        <v>0</v>
      </c>
    </row>
    <row r="387" spans="1:6" ht="38.25">
      <c r="A387" s="48" t="s">
        <v>641</v>
      </c>
      <c r="B387" s="56"/>
      <c r="C387" s="54" t="s">
        <v>642</v>
      </c>
      <c r="D387" s="40">
        <f>D388</f>
        <v>0</v>
      </c>
      <c r="E387" s="40">
        <f>E388</f>
        <v>2738</v>
      </c>
      <c r="F387" s="41">
        <f>D387+E387</f>
        <v>2738</v>
      </c>
    </row>
    <row r="388" spans="1:6" ht="12.75">
      <c r="A388" s="48"/>
      <c r="B388" s="56">
        <v>200</v>
      </c>
      <c r="C388" s="54" t="s">
        <v>270</v>
      </c>
      <c r="D388" s="40">
        <f>D389</f>
        <v>0</v>
      </c>
      <c r="E388" s="40">
        <f>E389</f>
        <v>2738</v>
      </c>
      <c r="F388" s="41">
        <f>D388+E388</f>
        <v>2738</v>
      </c>
    </row>
    <row r="389" spans="1:6" ht="12.75">
      <c r="A389" s="48"/>
      <c r="B389" s="56">
        <v>240</v>
      </c>
      <c r="C389" s="55" t="s">
        <v>271</v>
      </c>
      <c r="D389" s="40">
        <v>0</v>
      </c>
      <c r="E389" s="40">
        <v>2738</v>
      </c>
      <c r="F389" s="41">
        <f>D389+E389</f>
        <v>2738</v>
      </c>
    </row>
    <row r="390" spans="1:6" s="89" customFormat="1" ht="26.25" customHeight="1">
      <c r="A390" s="50"/>
      <c r="B390" s="50"/>
      <c r="C390" s="51" t="s">
        <v>467</v>
      </c>
      <c r="D390" s="41">
        <f>D391+D424+D434+D484</f>
        <v>40422.3</v>
      </c>
      <c r="E390" s="41">
        <f>E391+E424+E434+E484</f>
        <v>574.1</v>
      </c>
      <c r="F390" s="41">
        <f t="shared" si="20"/>
        <v>40996.4</v>
      </c>
    </row>
    <row r="391" spans="1:6" ht="25.5">
      <c r="A391" s="53" t="s">
        <v>579</v>
      </c>
      <c r="B391" s="52"/>
      <c r="C391" s="54" t="s">
        <v>264</v>
      </c>
      <c r="D391" s="34">
        <f>D392+D395+D398+D406+D413+D416+D421</f>
        <v>36654.100000000006</v>
      </c>
      <c r="E391" s="34">
        <f>E392+E395+E398+E406+E413+E416+E421</f>
        <v>0</v>
      </c>
      <c r="F391" s="41">
        <f t="shared" si="20"/>
        <v>36654.100000000006</v>
      </c>
    </row>
    <row r="392" spans="1:6" ht="12.75">
      <c r="A392" s="53" t="s">
        <v>580</v>
      </c>
      <c r="B392" s="52"/>
      <c r="C392" s="55" t="s">
        <v>468</v>
      </c>
      <c r="D392" s="34">
        <f>D393</f>
        <v>1325.7</v>
      </c>
      <c r="E392" s="34">
        <f>E393</f>
        <v>0</v>
      </c>
      <c r="F392" s="41">
        <f t="shared" si="20"/>
        <v>1325.7</v>
      </c>
    </row>
    <row r="393" spans="1:6" ht="38.25">
      <c r="A393" s="56"/>
      <c r="B393" s="56">
        <v>100</v>
      </c>
      <c r="C393" s="54" t="s">
        <v>265</v>
      </c>
      <c r="D393" s="34">
        <f>D394</f>
        <v>1325.7</v>
      </c>
      <c r="E393" s="34">
        <f>E394</f>
        <v>0</v>
      </c>
      <c r="F393" s="41">
        <f t="shared" si="20"/>
        <v>1325.7</v>
      </c>
    </row>
    <row r="394" spans="1:6" ht="25.5">
      <c r="A394" s="56"/>
      <c r="B394" s="56">
        <v>120</v>
      </c>
      <c r="C394" s="54" t="s">
        <v>266</v>
      </c>
      <c r="D394" s="34">
        <v>1325.7</v>
      </c>
      <c r="E394" s="34">
        <v>0</v>
      </c>
      <c r="F394" s="41">
        <f t="shared" si="20"/>
        <v>1325.7</v>
      </c>
    </row>
    <row r="395" spans="1:6" ht="25.5">
      <c r="A395" s="53" t="s">
        <v>581</v>
      </c>
      <c r="B395" s="52"/>
      <c r="C395" s="54" t="s">
        <v>269</v>
      </c>
      <c r="D395" s="34">
        <f>D396</f>
        <v>1941.2</v>
      </c>
      <c r="E395" s="34">
        <f>E396</f>
        <v>0</v>
      </c>
      <c r="F395" s="41">
        <f t="shared" si="20"/>
        <v>1941.2</v>
      </c>
    </row>
    <row r="396" spans="1:6" ht="38.25">
      <c r="A396" s="56"/>
      <c r="B396" s="56">
        <v>100</v>
      </c>
      <c r="C396" s="54" t="s">
        <v>265</v>
      </c>
      <c r="D396" s="34">
        <f>D397</f>
        <v>1941.2</v>
      </c>
      <c r="E396" s="34">
        <f>E397</f>
        <v>0</v>
      </c>
      <c r="F396" s="41">
        <f t="shared" si="20"/>
        <v>1941.2</v>
      </c>
    </row>
    <row r="397" spans="1:6" ht="25.5">
      <c r="A397" s="56"/>
      <c r="B397" s="56">
        <v>120</v>
      </c>
      <c r="C397" s="54" t="s">
        <v>266</v>
      </c>
      <c r="D397" s="34">
        <v>1941.2</v>
      </c>
      <c r="E397" s="34">
        <v>0</v>
      </c>
      <c r="F397" s="41">
        <f t="shared" si="20"/>
        <v>1941.2</v>
      </c>
    </row>
    <row r="398" spans="1:6" ht="25.5">
      <c r="A398" s="53" t="s">
        <v>582</v>
      </c>
      <c r="B398" s="52"/>
      <c r="C398" s="54" t="s">
        <v>576</v>
      </c>
      <c r="D398" s="34">
        <f>D399+D401+D403</f>
        <v>2194</v>
      </c>
      <c r="E398" s="34">
        <f>E399+E401+E403</f>
        <v>0</v>
      </c>
      <c r="F398" s="41">
        <f t="shared" si="20"/>
        <v>2194</v>
      </c>
    </row>
    <row r="399" spans="1:6" ht="38.25">
      <c r="A399" s="56"/>
      <c r="B399" s="56">
        <v>100</v>
      </c>
      <c r="C399" s="54" t="s">
        <v>265</v>
      </c>
      <c r="D399" s="34">
        <f>D400</f>
        <v>1669.2</v>
      </c>
      <c r="E399" s="34">
        <f>E400</f>
        <v>0</v>
      </c>
      <c r="F399" s="41">
        <f t="shared" si="20"/>
        <v>1669.2</v>
      </c>
    </row>
    <row r="400" spans="1:6" ht="25.5">
      <c r="A400" s="56"/>
      <c r="B400" s="56">
        <v>120</v>
      </c>
      <c r="C400" s="54" t="s">
        <v>266</v>
      </c>
      <c r="D400" s="34">
        <v>1669.2</v>
      </c>
      <c r="E400" s="34">
        <v>0</v>
      </c>
      <c r="F400" s="41">
        <f t="shared" si="20"/>
        <v>1669.2</v>
      </c>
    </row>
    <row r="401" spans="1:6" ht="12.75">
      <c r="A401" s="56"/>
      <c r="B401" s="56">
        <v>200</v>
      </c>
      <c r="C401" s="54" t="s">
        <v>270</v>
      </c>
      <c r="D401" s="34">
        <f>D402</f>
        <v>523.5</v>
      </c>
      <c r="E401" s="34">
        <f>E402</f>
        <v>0</v>
      </c>
      <c r="F401" s="41">
        <f t="shared" si="20"/>
        <v>523.5</v>
      </c>
    </row>
    <row r="402" spans="1:6" ht="25.5">
      <c r="A402" s="56"/>
      <c r="B402" s="56">
        <v>240</v>
      </c>
      <c r="C402" s="54" t="s">
        <v>271</v>
      </c>
      <c r="D402" s="34">
        <v>523.5</v>
      </c>
      <c r="E402" s="34">
        <v>0</v>
      </c>
      <c r="F402" s="41">
        <f t="shared" si="20"/>
        <v>523.5</v>
      </c>
    </row>
    <row r="403" spans="1:6" ht="12.75">
      <c r="A403" s="56"/>
      <c r="B403" s="56">
        <v>800</v>
      </c>
      <c r="C403" s="54" t="s">
        <v>272</v>
      </c>
      <c r="D403" s="34">
        <f>D404+D405</f>
        <v>1.3</v>
      </c>
      <c r="E403" s="34">
        <f>E404+E405</f>
        <v>0</v>
      </c>
      <c r="F403" s="41">
        <f t="shared" si="20"/>
        <v>1.3</v>
      </c>
    </row>
    <row r="404" spans="1:6" ht="12.75" hidden="1">
      <c r="A404" s="56"/>
      <c r="B404" s="56">
        <v>830</v>
      </c>
      <c r="C404" s="54" t="s">
        <v>273</v>
      </c>
      <c r="D404" s="34">
        <v>0</v>
      </c>
      <c r="E404" s="34">
        <v>0</v>
      </c>
      <c r="F404" s="41">
        <f t="shared" si="20"/>
        <v>0</v>
      </c>
    </row>
    <row r="405" spans="1:6" ht="12.75">
      <c r="A405" s="56"/>
      <c r="B405" s="56">
        <v>850</v>
      </c>
      <c r="C405" s="54" t="s">
        <v>274</v>
      </c>
      <c r="D405" s="34">
        <v>1.3</v>
      </c>
      <c r="E405" s="34">
        <v>0</v>
      </c>
      <c r="F405" s="41">
        <f t="shared" si="20"/>
        <v>1.3</v>
      </c>
    </row>
    <row r="406" spans="1:6" ht="25.5">
      <c r="A406" s="53" t="s">
        <v>583</v>
      </c>
      <c r="B406" s="52"/>
      <c r="C406" s="54" t="s">
        <v>577</v>
      </c>
      <c r="D406" s="34">
        <f>D407+D409+D411</f>
        <v>28948.5</v>
      </c>
      <c r="E406" s="34">
        <f>E407+E409+E411</f>
        <v>0</v>
      </c>
      <c r="F406" s="41">
        <f t="shared" si="20"/>
        <v>28948.5</v>
      </c>
    </row>
    <row r="407" spans="1:6" ht="38.25">
      <c r="A407" s="56"/>
      <c r="B407" s="56">
        <v>100</v>
      </c>
      <c r="C407" s="54" t="s">
        <v>265</v>
      </c>
      <c r="D407" s="34">
        <f>D408</f>
        <v>27971.4</v>
      </c>
      <c r="E407" s="34">
        <f>E408</f>
        <v>0</v>
      </c>
      <c r="F407" s="41">
        <f t="shared" si="20"/>
        <v>27971.4</v>
      </c>
    </row>
    <row r="408" spans="1:6" ht="25.5">
      <c r="A408" s="56"/>
      <c r="B408" s="56">
        <v>120</v>
      </c>
      <c r="C408" s="54" t="s">
        <v>266</v>
      </c>
      <c r="D408" s="34">
        <v>27971.4</v>
      </c>
      <c r="E408" s="34">
        <v>0</v>
      </c>
      <c r="F408" s="41">
        <f t="shared" si="20"/>
        <v>27971.4</v>
      </c>
    </row>
    <row r="409" spans="1:6" ht="12.75">
      <c r="A409" s="56"/>
      <c r="B409" s="56">
        <v>200</v>
      </c>
      <c r="C409" s="54" t="s">
        <v>270</v>
      </c>
      <c r="D409" s="34">
        <f>D410</f>
        <v>975.3</v>
      </c>
      <c r="E409" s="34">
        <f>E410</f>
        <v>0</v>
      </c>
      <c r="F409" s="41">
        <f t="shared" si="20"/>
        <v>975.3</v>
      </c>
    </row>
    <row r="410" spans="1:6" ht="25.5">
      <c r="A410" s="56"/>
      <c r="B410" s="56">
        <v>240</v>
      </c>
      <c r="C410" s="54" t="s">
        <v>271</v>
      </c>
      <c r="D410" s="34">
        <v>975.3</v>
      </c>
      <c r="E410" s="34">
        <v>0</v>
      </c>
      <c r="F410" s="41">
        <f t="shared" si="20"/>
        <v>975.3</v>
      </c>
    </row>
    <row r="411" spans="1:6" ht="12.75">
      <c r="A411" s="56"/>
      <c r="B411" s="56">
        <v>800</v>
      </c>
      <c r="C411" s="54" t="s">
        <v>272</v>
      </c>
      <c r="D411" s="34">
        <f>D412</f>
        <v>1.8</v>
      </c>
      <c r="E411" s="34">
        <f>E412</f>
        <v>0</v>
      </c>
      <c r="F411" s="41">
        <f t="shared" si="20"/>
        <v>1.8</v>
      </c>
    </row>
    <row r="412" spans="1:6" ht="12.75">
      <c r="A412" s="56"/>
      <c r="B412" s="56">
        <v>850</v>
      </c>
      <c r="C412" s="54" t="s">
        <v>274</v>
      </c>
      <c r="D412" s="34">
        <v>1.8</v>
      </c>
      <c r="E412" s="34">
        <v>0</v>
      </c>
      <c r="F412" s="41">
        <f t="shared" si="20"/>
        <v>1.8</v>
      </c>
    </row>
    <row r="413" spans="1:6" ht="12.75">
      <c r="A413" s="53" t="s">
        <v>584</v>
      </c>
      <c r="B413" s="52"/>
      <c r="C413" s="54" t="s">
        <v>282</v>
      </c>
      <c r="D413" s="34">
        <f>D414</f>
        <v>955.8</v>
      </c>
      <c r="E413" s="34">
        <f>E414</f>
        <v>0</v>
      </c>
      <c r="F413" s="41">
        <f t="shared" si="20"/>
        <v>955.8</v>
      </c>
    </row>
    <row r="414" spans="1:6" ht="38.25">
      <c r="A414" s="56"/>
      <c r="B414" s="56">
        <v>100</v>
      </c>
      <c r="C414" s="54" t="s">
        <v>265</v>
      </c>
      <c r="D414" s="34">
        <f>D415</f>
        <v>955.8</v>
      </c>
      <c r="E414" s="34">
        <f>E415</f>
        <v>0</v>
      </c>
      <c r="F414" s="41">
        <f t="shared" si="20"/>
        <v>955.8</v>
      </c>
    </row>
    <row r="415" spans="1:6" ht="25.5">
      <c r="A415" s="56"/>
      <c r="B415" s="56">
        <v>120</v>
      </c>
      <c r="C415" s="54" t="s">
        <v>266</v>
      </c>
      <c r="D415" s="34">
        <v>955.8</v>
      </c>
      <c r="E415" s="34">
        <v>0</v>
      </c>
      <c r="F415" s="41">
        <f t="shared" si="20"/>
        <v>955.8</v>
      </c>
    </row>
    <row r="416" spans="1:6" ht="25.5">
      <c r="A416" s="53" t="s">
        <v>585</v>
      </c>
      <c r="B416" s="52"/>
      <c r="C416" s="54" t="s">
        <v>578</v>
      </c>
      <c r="D416" s="34">
        <f>D417+D419</f>
        <v>1072.9</v>
      </c>
      <c r="E416" s="34">
        <f>E417+E419</f>
        <v>0</v>
      </c>
      <c r="F416" s="41">
        <f t="shared" si="20"/>
        <v>1072.9</v>
      </c>
    </row>
    <row r="417" spans="1:6" ht="38.25">
      <c r="A417" s="56"/>
      <c r="B417" s="56">
        <v>100</v>
      </c>
      <c r="C417" s="54" t="s">
        <v>265</v>
      </c>
      <c r="D417" s="34">
        <f>D418</f>
        <v>861.4</v>
      </c>
      <c r="E417" s="34">
        <f>E418</f>
        <v>0</v>
      </c>
      <c r="F417" s="41">
        <f t="shared" si="20"/>
        <v>861.4</v>
      </c>
    </row>
    <row r="418" spans="1:6" ht="25.5">
      <c r="A418" s="56"/>
      <c r="B418" s="56">
        <v>120</v>
      </c>
      <c r="C418" s="54" t="s">
        <v>266</v>
      </c>
      <c r="D418" s="34">
        <v>861.4</v>
      </c>
      <c r="E418" s="34">
        <v>0</v>
      </c>
      <c r="F418" s="41">
        <f t="shared" si="20"/>
        <v>861.4</v>
      </c>
    </row>
    <row r="419" spans="1:6" ht="12.75">
      <c r="A419" s="56"/>
      <c r="B419" s="56">
        <v>200</v>
      </c>
      <c r="C419" s="54" t="s">
        <v>270</v>
      </c>
      <c r="D419" s="34">
        <f>D420</f>
        <v>211.5</v>
      </c>
      <c r="E419" s="34">
        <f>E420</f>
        <v>0</v>
      </c>
      <c r="F419" s="41">
        <f t="shared" si="20"/>
        <v>211.5</v>
      </c>
    </row>
    <row r="420" spans="1:6" ht="25.5">
      <c r="A420" s="56"/>
      <c r="B420" s="56">
        <v>240</v>
      </c>
      <c r="C420" s="54" t="s">
        <v>271</v>
      </c>
      <c r="D420" s="34">
        <v>211.5</v>
      </c>
      <c r="E420" s="34">
        <v>0</v>
      </c>
      <c r="F420" s="41">
        <f t="shared" si="20"/>
        <v>211.5</v>
      </c>
    </row>
    <row r="421" spans="1:6" ht="12.75">
      <c r="A421" s="53" t="s">
        <v>586</v>
      </c>
      <c r="B421" s="52"/>
      <c r="C421" s="55" t="s">
        <v>275</v>
      </c>
      <c r="D421" s="34">
        <f>D422</f>
        <v>216</v>
      </c>
      <c r="E421" s="34">
        <f>E422</f>
        <v>0</v>
      </c>
      <c r="F421" s="41">
        <f t="shared" si="20"/>
        <v>216</v>
      </c>
    </row>
    <row r="422" spans="1:6" ht="38.25">
      <c r="A422" s="56"/>
      <c r="B422" s="56">
        <v>100</v>
      </c>
      <c r="C422" s="54" t="s">
        <v>265</v>
      </c>
      <c r="D422" s="34">
        <f>D423</f>
        <v>216</v>
      </c>
      <c r="E422" s="34">
        <f>E423</f>
        <v>0</v>
      </c>
      <c r="F422" s="41">
        <f t="shared" si="20"/>
        <v>216</v>
      </c>
    </row>
    <row r="423" spans="1:6" ht="25.5">
      <c r="A423" s="56"/>
      <c r="B423" s="56">
        <v>120</v>
      </c>
      <c r="C423" s="54" t="s">
        <v>266</v>
      </c>
      <c r="D423" s="34">
        <v>216</v>
      </c>
      <c r="E423" s="34">
        <v>0</v>
      </c>
      <c r="F423" s="41">
        <f t="shared" si="20"/>
        <v>216</v>
      </c>
    </row>
    <row r="424" spans="1:6" ht="38.25">
      <c r="A424" s="56" t="s">
        <v>587</v>
      </c>
      <c r="B424" s="56"/>
      <c r="C424" s="54" t="s">
        <v>279</v>
      </c>
      <c r="D424" s="34">
        <f>D425+D428+D431</f>
        <v>181.7</v>
      </c>
      <c r="E424" s="34">
        <f>E425+E428+E431</f>
        <v>0</v>
      </c>
      <c r="F424" s="41">
        <f t="shared" si="20"/>
        <v>181.7</v>
      </c>
    </row>
    <row r="425" spans="1:6" ht="25.5">
      <c r="A425" s="56" t="s">
        <v>42</v>
      </c>
      <c r="B425" s="56"/>
      <c r="C425" s="54" t="s">
        <v>33</v>
      </c>
      <c r="D425" s="34">
        <f>D426</f>
        <v>108.8</v>
      </c>
      <c r="E425" s="34">
        <f>E426</f>
        <v>0</v>
      </c>
      <c r="F425" s="41">
        <f t="shared" si="20"/>
        <v>108.8</v>
      </c>
    </row>
    <row r="426" spans="1:6" ht="38.25">
      <c r="A426" s="56"/>
      <c r="B426" s="56">
        <v>100</v>
      </c>
      <c r="C426" s="54" t="s">
        <v>265</v>
      </c>
      <c r="D426" s="34">
        <f>D427</f>
        <v>108.8</v>
      </c>
      <c r="E426" s="34">
        <f>E427</f>
        <v>0</v>
      </c>
      <c r="F426" s="41">
        <f t="shared" si="20"/>
        <v>108.8</v>
      </c>
    </row>
    <row r="427" spans="1:6" ht="25.5">
      <c r="A427" s="56"/>
      <c r="B427" s="56">
        <v>120</v>
      </c>
      <c r="C427" s="54" t="s">
        <v>266</v>
      </c>
      <c r="D427" s="34">
        <v>108.8</v>
      </c>
      <c r="E427" s="120">
        <v>0</v>
      </c>
      <c r="F427" s="41">
        <f t="shared" si="20"/>
        <v>108.8</v>
      </c>
    </row>
    <row r="428" spans="1:6" ht="25.5">
      <c r="A428" s="48" t="s">
        <v>43</v>
      </c>
      <c r="B428" s="59"/>
      <c r="C428" s="54" t="s">
        <v>321</v>
      </c>
      <c r="D428" s="38">
        <f>D429</f>
        <v>16.1</v>
      </c>
      <c r="E428" s="38">
        <f>E429</f>
        <v>0</v>
      </c>
      <c r="F428" s="41">
        <f t="shared" si="20"/>
        <v>16.1</v>
      </c>
    </row>
    <row r="429" spans="1:6" ht="12.75">
      <c r="A429" s="56"/>
      <c r="B429" s="56">
        <v>200</v>
      </c>
      <c r="C429" s="54" t="s">
        <v>270</v>
      </c>
      <c r="D429" s="38">
        <f>D430</f>
        <v>16.1</v>
      </c>
      <c r="E429" s="38">
        <f>E430</f>
        <v>0</v>
      </c>
      <c r="F429" s="41">
        <f t="shared" si="20"/>
        <v>16.1</v>
      </c>
    </row>
    <row r="430" spans="1:6" ht="12.75">
      <c r="A430" s="56"/>
      <c r="B430" s="56">
        <v>240</v>
      </c>
      <c r="C430" s="61" t="s">
        <v>271</v>
      </c>
      <c r="D430" s="38">
        <v>16.1</v>
      </c>
      <c r="E430" s="37">
        <v>0</v>
      </c>
      <c r="F430" s="41">
        <f t="shared" si="20"/>
        <v>16.1</v>
      </c>
    </row>
    <row r="431" spans="1:6" ht="63.75">
      <c r="A431" s="57" t="s">
        <v>44</v>
      </c>
      <c r="B431" s="70"/>
      <c r="C431" s="86" t="s">
        <v>32</v>
      </c>
      <c r="D431" s="36">
        <f>D432</f>
        <v>56.8</v>
      </c>
      <c r="E431" s="36">
        <f>E432</f>
        <v>0</v>
      </c>
      <c r="F431" s="41">
        <f t="shared" si="20"/>
        <v>56.8</v>
      </c>
    </row>
    <row r="432" spans="1:6" ht="12.75">
      <c r="A432" s="57"/>
      <c r="B432" s="53" t="s">
        <v>335</v>
      </c>
      <c r="C432" s="54" t="s">
        <v>270</v>
      </c>
      <c r="D432" s="36">
        <f>D433</f>
        <v>56.8</v>
      </c>
      <c r="E432" s="36">
        <f>E433</f>
        <v>0</v>
      </c>
      <c r="F432" s="41">
        <f t="shared" si="20"/>
        <v>56.8</v>
      </c>
    </row>
    <row r="433" spans="1:6" ht="12.75">
      <c r="A433" s="57"/>
      <c r="B433" s="53" t="s">
        <v>336</v>
      </c>
      <c r="C433" s="55" t="s">
        <v>271</v>
      </c>
      <c r="D433" s="36">
        <v>56.8</v>
      </c>
      <c r="E433" s="36">
        <v>0</v>
      </c>
      <c r="F433" s="41">
        <f t="shared" si="20"/>
        <v>56.8</v>
      </c>
    </row>
    <row r="434" spans="1:6" ht="38.25">
      <c r="A434" s="53" t="s">
        <v>588</v>
      </c>
      <c r="B434" s="56"/>
      <c r="C434" s="54" t="s">
        <v>283</v>
      </c>
      <c r="D434" s="34">
        <f>D435+D438+D441+D444+D447+D450+D453+D462+D465+D468+D456</f>
        <v>3586.5</v>
      </c>
      <c r="E434" s="34">
        <f>E435+E438+E441+E444+E447+E450+E453+E462+E465+E468+E456</f>
        <v>4.1</v>
      </c>
      <c r="F434" s="41">
        <f t="shared" si="20"/>
        <v>3590.6</v>
      </c>
    </row>
    <row r="435" spans="1:6" ht="38.25">
      <c r="A435" s="53" t="s">
        <v>589</v>
      </c>
      <c r="B435" s="56"/>
      <c r="C435" s="54" t="s">
        <v>276</v>
      </c>
      <c r="D435" s="34">
        <f>D436</f>
        <v>485</v>
      </c>
      <c r="E435" s="34">
        <f>E436</f>
        <v>0</v>
      </c>
      <c r="F435" s="41">
        <f t="shared" si="20"/>
        <v>485</v>
      </c>
    </row>
    <row r="436" spans="1:6" ht="12.75">
      <c r="A436" s="56"/>
      <c r="B436" s="56">
        <v>200</v>
      </c>
      <c r="C436" s="54" t="s">
        <v>270</v>
      </c>
      <c r="D436" s="34">
        <f>D437</f>
        <v>485</v>
      </c>
      <c r="E436" s="34">
        <f>E437</f>
        <v>0</v>
      </c>
      <c r="F436" s="41">
        <f t="shared" si="20"/>
        <v>485</v>
      </c>
    </row>
    <row r="437" spans="1:6" ht="25.5">
      <c r="A437" s="56"/>
      <c r="B437" s="56">
        <v>240</v>
      </c>
      <c r="C437" s="54" t="s">
        <v>271</v>
      </c>
      <c r="D437" s="34">
        <v>485</v>
      </c>
      <c r="E437" s="34">
        <v>0</v>
      </c>
      <c r="F437" s="41">
        <f t="shared" si="20"/>
        <v>485</v>
      </c>
    </row>
    <row r="438" spans="1:6" ht="25.5">
      <c r="A438" s="53" t="s">
        <v>590</v>
      </c>
      <c r="B438" s="56"/>
      <c r="C438" s="54" t="s">
        <v>299</v>
      </c>
      <c r="D438" s="34">
        <f>D439</f>
        <v>4</v>
      </c>
      <c r="E438" s="34">
        <f>E439</f>
        <v>0</v>
      </c>
      <c r="F438" s="41">
        <f t="shared" si="20"/>
        <v>4</v>
      </c>
    </row>
    <row r="439" spans="1:6" ht="12.75">
      <c r="A439" s="56"/>
      <c r="B439" s="56">
        <v>200</v>
      </c>
      <c r="C439" s="54" t="s">
        <v>270</v>
      </c>
      <c r="D439" s="34">
        <f>D440</f>
        <v>4</v>
      </c>
      <c r="E439" s="34">
        <f>E440</f>
        <v>0</v>
      </c>
      <c r="F439" s="41">
        <f t="shared" si="20"/>
        <v>4</v>
      </c>
    </row>
    <row r="440" spans="1:6" ht="25.5">
      <c r="A440" s="56"/>
      <c r="B440" s="56">
        <v>240</v>
      </c>
      <c r="C440" s="54" t="s">
        <v>271</v>
      </c>
      <c r="D440" s="34">
        <v>4</v>
      </c>
      <c r="E440" s="34">
        <v>0</v>
      </c>
      <c r="F440" s="41">
        <f t="shared" si="20"/>
        <v>4</v>
      </c>
    </row>
    <row r="441" spans="1:6" ht="38.25">
      <c r="A441" s="53" t="s">
        <v>591</v>
      </c>
      <c r="B441" s="56"/>
      <c r="C441" s="54" t="s">
        <v>300</v>
      </c>
      <c r="D441" s="34">
        <f>D442</f>
        <v>590</v>
      </c>
      <c r="E441" s="34">
        <f>E442</f>
        <v>0</v>
      </c>
      <c r="F441" s="41">
        <f t="shared" si="20"/>
        <v>590</v>
      </c>
    </row>
    <row r="442" spans="1:6" ht="12.75">
      <c r="A442" s="56"/>
      <c r="B442" s="56">
        <v>200</v>
      </c>
      <c r="C442" s="54" t="s">
        <v>270</v>
      </c>
      <c r="D442" s="34">
        <f>D443</f>
        <v>590</v>
      </c>
      <c r="E442" s="34">
        <f>E443</f>
        <v>0</v>
      </c>
      <c r="F442" s="41">
        <f t="shared" si="20"/>
        <v>590</v>
      </c>
    </row>
    <row r="443" spans="1:6" ht="25.5">
      <c r="A443" s="56"/>
      <c r="B443" s="56">
        <v>240</v>
      </c>
      <c r="C443" s="54" t="s">
        <v>271</v>
      </c>
      <c r="D443" s="34">
        <v>590</v>
      </c>
      <c r="E443" s="34">
        <v>0</v>
      </c>
      <c r="F443" s="41">
        <f t="shared" si="20"/>
        <v>590</v>
      </c>
    </row>
    <row r="444" spans="1:6" ht="25.5">
      <c r="A444" s="53" t="s">
        <v>592</v>
      </c>
      <c r="B444" s="56"/>
      <c r="C444" s="54" t="s">
        <v>301</v>
      </c>
      <c r="D444" s="34">
        <f>D445</f>
        <v>0</v>
      </c>
      <c r="E444" s="34">
        <f>E445</f>
        <v>0</v>
      </c>
      <c r="F444" s="41">
        <f t="shared" si="20"/>
        <v>0</v>
      </c>
    </row>
    <row r="445" spans="1:6" ht="12.75">
      <c r="A445" s="56"/>
      <c r="B445" s="56">
        <v>200</v>
      </c>
      <c r="C445" s="54" t="s">
        <v>270</v>
      </c>
      <c r="D445" s="34">
        <f>D446</f>
        <v>0</v>
      </c>
      <c r="E445" s="34">
        <f>E446</f>
        <v>0</v>
      </c>
      <c r="F445" s="41">
        <f t="shared" si="20"/>
        <v>0</v>
      </c>
    </row>
    <row r="446" spans="1:6" ht="25.5">
      <c r="A446" s="56"/>
      <c r="B446" s="56">
        <v>240</v>
      </c>
      <c r="C446" s="54" t="s">
        <v>271</v>
      </c>
      <c r="D446" s="34">
        <v>0</v>
      </c>
      <c r="E446" s="34">
        <v>0</v>
      </c>
      <c r="F446" s="41">
        <f t="shared" si="20"/>
        <v>0</v>
      </c>
    </row>
    <row r="447" spans="1:6" ht="25.5">
      <c r="A447" s="53" t="s">
        <v>593</v>
      </c>
      <c r="B447" s="56"/>
      <c r="C447" s="54" t="s">
        <v>302</v>
      </c>
      <c r="D447" s="34">
        <f>D448</f>
        <v>30</v>
      </c>
      <c r="E447" s="34">
        <f>E448</f>
        <v>0</v>
      </c>
      <c r="F447" s="41">
        <f aca="true" t="shared" si="23" ref="F447:F493">D447+E447</f>
        <v>30</v>
      </c>
    </row>
    <row r="448" spans="1:6" ht="12.75">
      <c r="A448" s="56"/>
      <c r="B448" s="56">
        <v>200</v>
      </c>
      <c r="C448" s="54" t="s">
        <v>270</v>
      </c>
      <c r="D448" s="34">
        <f>D449</f>
        <v>30</v>
      </c>
      <c r="E448" s="34">
        <f>E449</f>
        <v>0</v>
      </c>
      <c r="F448" s="41">
        <f t="shared" si="23"/>
        <v>30</v>
      </c>
    </row>
    <row r="449" spans="1:6" ht="25.5">
      <c r="A449" s="56"/>
      <c r="B449" s="56">
        <v>240</v>
      </c>
      <c r="C449" s="54" t="s">
        <v>271</v>
      </c>
      <c r="D449" s="34">
        <v>30</v>
      </c>
      <c r="E449" s="34">
        <v>0</v>
      </c>
      <c r="F449" s="41">
        <f t="shared" si="23"/>
        <v>30</v>
      </c>
    </row>
    <row r="450" spans="1:6" ht="38.25">
      <c r="A450" s="68" t="s">
        <v>594</v>
      </c>
      <c r="B450" s="59"/>
      <c r="C450" s="54" t="s">
        <v>303</v>
      </c>
      <c r="D450" s="34">
        <f>D451</f>
        <v>350</v>
      </c>
      <c r="E450" s="34">
        <f>E451</f>
        <v>0</v>
      </c>
      <c r="F450" s="41">
        <f t="shared" si="23"/>
        <v>350</v>
      </c>
    </row>
    <row r="451" spans="1:6" ht="12.75">
      <c r="A451" s="59"/>
      <c r="B451" s="59">
        <v>800</v>
      </c>
      <c r="C451" s="54" t="s">
        <v>272</v>
      </c>
      <c r="D451" s="34">
        <f>D452</f>
        <v>350</v>
      </c>
      <c r="E451" s="34">
        <f>E452</f>
        <v>0</v>
      </c>
      <c r="F451" s="41">
        <f t="shared" si="23"/>
        <v>350</v>
      </c>
    </row>
    <row r="452" spans="1:6" ht="12.75">
      <c r="A452" s="59"/>
      <c r="B452" s="59">
        <v>830</v>
      </c>
      <c r="C452" s="55" t="s">
        <v>273</v>
      </c>
      <c r="D452" s="34">
        <v>350</v>
      </c>
      <c r="E452" s="34">
        <v>0</v>
      </c>
      <c r="F452" s="41">
        <f t="shared" si="23"/>
        <v>350</v>
      </c>
    </row>
    <row r="453" spans="1:6" ht="25.5">
      <c r="A453" s="56" t="s">
        <v>595</v>
      </c>
      <c r="B453" s="56"/>
      <c r="C453" s="54" t="s">
        <v>537</v>
      </c>
      <c r="D453" s="34">
        <f>D455</f>
        <v>300</v>
      </c>
      <c r="E453" s="34">
        <f>E455</f>
        <v>0</v>
      </c>
      <c r="F453" s="41">
        <f t="shared" si="23"/>
        <v>300</v>
      </c>
    </row>
    <row r="454" spans="1:6" ht="12.75">
      <c r="A454" s="56"/>
      <c r="B454" s="56">
        <v>800</v>
      </c>
      <c r="C454" s="54" t="s">
        <v>272</v>
      </c>
      <c r="D454" s="34">
        <f>D455</f>
        <v>300</v>
      </c>
      <c r="E454" s="34">
        <f>E455</f>
        <v>0</v>
      </c>
      <c r="F454" s="41">
        <f t="shared" si="23"/>
        <v>300</v>
      </c>
    </row>
    <row r="455" spans="1:6" ht="12.75">
      <c r="A455" s="56"/>
      <c r="B455" s="56">
        <v>870</v>
      </c>
      <c r="C455" s="55" t="s">
        <v>290</v>
      </c>
      <c r="D455" s="34">
        <v>300</v>
      </c>
      <c r="E455" s="34">
        <v>0</v>
      </c>
      <c r="F455" s="41">
        <f t="shared" si="23"/>
        <v>300</v>
      </c>
    </row>
    <row r="456" spans="1:6" ht="12.75">
      <c r="A456" s="56" t="s">
        <v>45</v>
      </c>
      <c r="B456" s="56"/>
      <c r="C456" s="55" t="s">
        <v>102</v>
      </c>
      <c r="D456" s="34">
        <f>D457</f>
        <v>300</v>
      </c>
      <c r="E456" s="34">
        <f>E457</f>
        <v>0</v>
      </c>
      <c r="F456" s="41">
        <f t="shared" si="23"/>
        <v>300</v>
      </c>
    </row>
    <row r="457" spans="1:6" ht="12.75">
      <c r="A457" s="56"/>
      <c r="B457" s="56">
        <v>200</v>
      </c>
      <c r="C457" s="54" t="s">
        <v>270</v>
      </c>
      <c r="D457" s="34">
        <f>D458</f>
        <v>300</v>
      </c>
      <c r="E457" s="34">
        <f>E458</f>
        <v>0</v>
      </c>
      <c r="F457" s="41">
        <f t="shared" si="23"/>
        <v>300</v>
      </c>
    </row>
    <row r="458" spans="1:6" ht="25.5">
      <c r="A458" s="56"/>
      <c r="B458" s="56">
        <v>240</v>
      </c>
      <c r="C458" s="54" t="s">
        <v>271</v>
      </c>
      <c r="D458" s="34">
        <v>300</v>
      </c>
      <c r="E458" s="34">
        <v>0</v>
      </c>
      <c r="F458" s="41">
        <f t="shared" si="23"/>
        <v>300</v>
      </c>
    </row>
    <row r="459" spans="1:6" ht="51">
      <c r="A459" s="87" t="s">
        <v>109</v>
      </c>
      <c r="B459" s="71"/>
      <c r="C459" s="64" t="s">
        <v>108</v>
      </c>
      <c r="D459" s="34">
        <f>D460</f>
        <v>25</v>
      </c>
      <c r="E459" s="34">
        <f>E460</f>
        <v>0</v>
      </c>
      <c r="F459" s="41">
        <f t="shared" si="23"/>
        <v>25</v>
      </c>
    </row>
    <row r="460" spans="1:6" ht="12.75">
      <c r="A460" s="63"/>
      <c r="B460" s="56">
        <v>300</v>
      </c>
      <c r="C460" s="64" t="s">
        <v>376</v>
      </c>
      <c r="D460" s="34">
        <f>D461</f>
        <v>25</v>
      </c>
      <c r="E460" s="34">
        <f>E461</f>
        <v>0</v>
      </c>
      <c r="F460" s="41">
        <f t="shared" si="23"/>
        <v>25</v>
      </c>
    </row>
    <row r="461" spans="1:6" ht="16.5" customHeight="1">
      <c r="A461" s="63"/>
      <c r="B461" s="63">
        <v>320</v>
      </c>
      <c r="C461" s="64" t="s">
        <v>156</v>
      </c>
      <c r="D461" s="34">
        <v>25</v>
      </c>
      <c r="E461" s="34">
        <v>0</v>
      </c>
      <c r="F461" s="41">
        <f t="shared" si="23"/>
        <v>25</v>
      </c>
    </row>
    <row r="462" spans="1:6" ht="25.5">
      <c r="A462" s="53" t="s">
        <v>596</v>
      </c>
      <c r="B462" s="56"/>
      <c r="C462" s="54" t="s">
        <v>379</v>
      </c>
      <c r="D462" s="34">
        <f>D463</f>
        <v>211.6</v>
      </c>
      <c r="E462" s="34">
        <f>E463</f>
        <v>0</v>
      </c>
      <c r="F462" s="41">
        <f t="shared" si="23"/>
        <v>211.6</v>
      </c>
    </row>
    <row r="463" spans="1:6" ht="12.75">
      <c r="A463" s="56"/>
      <c r="B463" s="56">
        <v>300</v>
      </c>
      <c r="C463" s="64" t="s">
        <v>376</v>
      </c>
      <c r="D463" s="34">
        <f>D464</f>
        <v>211.6</v>
      </c>
      <c r="E463" s="34">
        <f>E464</f>
        <v>0</v>
      </c>
      <c r="F463" s="41">
        <f t="shared" si="23"/>
        <v>211.6</v>
      </c>
    </row>
    <row r="464" spans="1:6" ht="12.75">
      <c r="A464" s="56"/>
      <c r="B464" s="56">
        <v>310</v>
      </c>
      <c r="C464" s="54" t="s">
        <v>377</v>
      </c>
      <c r="D464" s="34">
        <v>211.6</v>
      </c>
      <c r="E464" s="34">
        <v>0</v>
      </c>
      <c r="F464" s="41">
        <f t="shared" si="23"/>
        <v>211.6</v>
      </c>
    </row>
    <row r="465" spans="1:6" ht="25.5">
      <c r="A465" s="53" t="s">
        <v>597</v>
      </c>
      <c r="B465" s="56"/>
      <c r="C465" s="64" t="s">
        <v>375</v>
      </c>
      <c r="D465" s="34">
        <f>D466</f>
        <v>441.5</v>
      </c>
      <c r="E465" s="34">
        <f>E466</f>
        <v>0</v>
      </c>
      <c r="F465" s="41">
        <f t="shared" si="23"/>
        <v>441.5</v>
      </c>
    </row>
    <row r="466" spans="1:6" ht="12.75">
      <c r="A466" s="56"/>
      <c r="B466" s="56">
        <v>300</v>
      </c>
      <c r="C466" s="64" t="s">
        <v>376</v>
      </c>
      <c r="D466" s="34">
        <f>D467</f>
        <v>441.5</v>
      </c>
      <c r="E466" s="34">
        <f>E467</f>
        <v>0</v>
      </c>
      <c r="F466" s="41">
        <f t="shared" si="23"/>
        <v>441.5</v>
      </c>
    </row>
    <row r="467" spans="1:6" ht="12.75">
      <c r="A467" s="56"/>
      <c r="B467" s="56">
        <v>310</v>
      </c>
      <c r="C467" s="54" t="s">
        <v>377</v>
      </c>
      <c r="D467" s="34">
        <v>441.5</v>
      </c>
      <c r="E467" s="34">
        <v>0</v>
      </c>
      <c r="F467" s="41">
        <f t="shared" si="23"/>
        <v>441.5</v>
      </c>
    </row>
    <row r="468" spans="1:6" ht="51">
      <c r="A468" s="87" t="s">
        <v>598</v>
      </c>
      <c r="B468" s="71"/>
      <c r="C468" s="54" t="s">
        <v>284</v>
      </c>
      <c r="D468" s="34">
        <f>D469+D459+D472+D475+D478+D481</f>
        <v>874.4</v>
      </c>
      <c r="E468" s="34">
        <f>E469+E459+E472+E475+E478+E481</f>
        <v>4.1</v>
      </c>
      <c r="F468" s="41">
        <f t="shared" si="23"/>
        <v>878.5</v>
      </c>
    </row>
    <row r="469" spans="1:6" ht="38.25">
      <c r="A469" s="53" t="s">
        <v>599</v>
      </c>
      <c r="B469" s="56"/>
      <c r="C469" s="54" t="s">
        <v>285</v>
      </c>
      <c r="D469" s="34">
        <f>D470</f>
        <v>159.4</v>
      </c>
      <c r="E469" s="34">
        <f>E470</f>
        <v>0</v>
      </c>
      <c r="F469" s="41">
        <f t="shared" si="23"/>
        <v>159.4</v>
      </c>
    </row>
    <row r="470" spans="1:6" ht="12.75">
      <c r="A470" s="63"/>
      <c r="B470" s="63">
        <v>500</v>
      </c>
      <c r="C470" s="64" t="s">
        <v>286</v>
      </c>
      <c r="D470" s="34">
        <f>D471</f>
        <v>159.4</v>
      </c>
      <c r="E470" s="34">
        <f>E471</f>
        <v>0</v>
      </c>
      <c r="F470" s="41">
        <f t="shared" si="23"/>
        <v>159.4</v>
      </c>
    </row>
    <row r="471" spans="1:6" ht="12.75">
      <c r="A471" s="63"/>
      <c r="B471" s="63">
        <v>540</v>
      </c>
      <c r="C471" s="64" t="s">
        <v>253</v>
      </c>
      <c r="D471" s="34">
        <v>159.4</v>
      </c>
      <c r="E471" s="34">
        <v>0</v>
      </c>
      <c r="F471" s="41">
        <f t="shared" si="23"/>
        <v>159.4</v>
      </c>
    </row>
    <row r="472" spans="1:6" ht="63.75">
      <c r="A472" s="77" t="s">
        <v>0</v>
      </c>
      <c r="B472" s="63"/>
      <c r="C472" s="64" t="s">
        <v>380</v>
      </c>
      <c r="D472" s="34">
        <f>D473</f>
        <v>676</v>
      </c>
      <c r="E472" s="34">
        <f>E473</f>
        <v>0</v>
      </c>
      <c r="F472" s="41">
        <f t="shared" si="23"/>
        <v>676</v>
      </c>
    </row>
    <row r="473" spans="1:6" ht="12.75">
      <c r="A473" s="63"/>
      <c r="B473" s="63">
        <v>500</v>
      </c>
      <c r="C473" s="64" t="s">
        <v>286</v>
      </c>
      <c r="D473" s="34">
        <f>D474</f>
        <v>676</v>
      </c>
      <c r="E473" s="34">
        <f>E474</f>
        <v>0</v>
      </c>
      <c r="F473" s="41">
        <f t="shared" si="23"/>
        <v>676</v>
      </c>
    </row>
    <row r="474" spans="1:6" ht="12.75">
      <c r="A474" s="63"/>
      <c r="B474" s="63">
        <v>540</v>
      </c>
      <c r="C474" s="64" t="s">
        <v>253</v>
      </c>
      <c r="D474" s="34">
        <v>676</v>
      </c>
      <c r="E474" s="34">
        <v>0</v>
      </c>
      <c r="F474" s="41">
        <f t="shared" si="23"/>
        <v>676</v>
      </c>
    </row>
    <row r="475" spans="1:6" ht="102">
      <c r="A475" s="77" t="s">
        <v>610</v>
      </c>
      <c r="B475" s="63"/>
      <c r="C475" s="64" t="s">
        <v>611</v>
      </c>
      <c r="D475" s="34">
        <f>D476</f>
        <v>6.6</v>
      </c>
      <c r="E475" s="34">
        <f>E476</f>
        <v>0</v>
      </c>
      <c r="F475" s="41">
        <f t="shared" si="23"/>
        <v>6.6</v>
      </c>
    </row>
    <row r="476" spans="1:6" ht="12.75">
      <c r="A476" s="63"/>
      <c r="B476" s="63">
        <v>500</v>
      </c>
      <c r="C476" s="64" t="s">
        <v>286</v>
      </c>
      <c r="D476" s="34">
        <f>D477</f>
        <v>6.6</v>
      </c>
      <c r="E476" s="34">
        <f>E477</f>
        <v>0</v>
      </c>
      <c r="F476" s="41">
        <f t="shared" si="23"/>
        <v>6.6</v>
      </c>
    </row>
    <row r="477" spans="1:6" ht="12.75">
      <c r="A477" s="63"/>
      <c r="B477" s="63">
        <v>540</v>
      </c>
      <c r="C477" s="64" t="s">
        <v>253</v>
      </c>
      <c r="D477" s="34">
        <v>6.6</v>
      </c>
      <c r="E477" s="34">
        <v>0</v>
      </c>
      <c r="F477" s="41">
        <f t="shared" si="23"/>
        <v>6.6</v>
      </c>
    </row>
    <row r="478" spans="1:6" ht="63.75">
      <c r="A478" s="77" t="s">
        <v>635</v>
      </c>
      <c r="B478" s="63"/>
      <c r="C478" s="64" t="s">
        <v>621</v>
      </c>
      <c r="D478" s="34">
        <f>D479</f>
        <v>7.4</v>
      </c>
      <c r="E478" s="34">
        <f>E479</f>
        <v>0</v>
      </c>
      <c r="F478" s="41">
        <f t="shared" si="23"/>
        <v>7.4</v>
      </c>
    </row>
    <row r="479" spans="1:6" ht="12.75">
      <c r="A479" s="63"/>
      <c r="B479" s="63">
        <v>500</v>
      </c>
      <c r="C479" s="64" t="s">
        <v>286</v>
      </c>
      <c r="D479" s="34">
        <f>D480</f>
        <v>7.4</v>
      </c>
      <c r="E479" s="34">
        <f>E480</f>
        <v>0</v>
      </c>
      <c r="F479" s="41">
        <f t="shared" si="23"/>
        <v>7.4</v>
      </c>
    </row>
    <row r="480" spans="1:6" ht="12.75">
      <c r="A480" s="63"/>
      <c r="B480" s="63">
        <v>540</v>
      </c>
      <c r="C480" s="64" t="s">
        <v>253</v>
      </c>
      <c r="D480" s="34">
        <v>7.4</v>
      </c>
      <c r="E480" s="34">
        <v>0</v>
      </c>
      <c r="F480" s="41">
        <f t="shared" si="23"/>
        <v>7.4</v>
      </c>
    </row>
    <row r="481" spans="1:6" ht="127.5">
      <c r="A481" s="77" t="s">
        <v>792</v>
      </c>
      <c r="B481" s="63"/>
      <c r="C481" s="64" t="s">
        <v>842</v>
      </c>
      <c r="D481" s="34">
        <f>D482</f>
        <v>0</v>
      </c>
      <c r="E481" s="34">
        <f>E482</f>
        <v>4.1</v>
      </c>
      <c r="F481" s="41">
        <f t="shared" si="23"/>
        <v>4.1</v>
      </c>
    </row>
    <row r="482" spans="1:6" ht="12.75">
      <c r="A482" s="63"/>
      <c r="B482" s="63">
        <v>500</v>
      </c>
      <c r="C482" s="64" t="s">
        <v>286</v>
      </c>
      <c r="D482" s="34">
        <f>D483</f>
        <v>0</v>
      </c>
      <c r="E482" s="34">
        <f>E483</f>
        <v>4.1</v>
      </c>
      <c r="F482" s="41">
        <f t="shared" si="23"/>
        <v>4.1</v>
      </c>
    </row>
    <row r="483" spans="1:6" ht="12.75">
      <c r="A483" s="63"/>
      <c r="B483" s="63">
        <v>540</v>
      </c>
      <c r="C483" s="64" t="s">
        <v>253</v>
      </c>
      <c r="D483" s="34">
        <v>0</v>
      </c>
      <c r="E483" s="34">
        <v>4.1</v>
      </c>
      <c r="F483" s="41">
        <f t="shared" si="23"/>
        <v>4.1</v>
      </c>
    </row>
    <row r="484" spans="1:6" ht="12.75">
      <c r="A484" s="77" t="s">
        <v>639</v>
      </c>
      <c r="B484" s="63"/>
      <c r="C484" s="114" t="s">
        <v>800</v>
      </c>
      <c r="D484" s="34">
        <f aca="true" t="shared" si="24" ref="D484:E486">D485</f>
        <v>0</v>
      </c>
      <c r="E484" s="34">
        <f t="shared" si="24"/>
        <v>570</v>
      </c>
      <c r="F484" s="41">
        <f t="shared" si="23"/>
        <v>570</v>
      </c>
    </row>
    <row r="485" spans="1:6" ht="38.25">
      <c r="A485" s="77" t="s">
        <v>640</v>
      </c>
      <c r="B485" s="63"/>
      <c r="C485" s="64" t="s">
        <v>638</v>
      </c>
      <c r="D485" s="34">
        <f t="shared" si="24"/>
        <v>0</v>
      </c>
      <c r="E485" s="34">
        <f t="shared" si="24"/>
        <v>570</v>
      </c>
      <c r="F485" s="41">
        <f t="shared" si="23"/>
        <v>570</v>
      </c>
    </row>
    <row r="486" spans="1:6" ht="12.75">
      <c r="A486" s="63"/>
      <c r="B486" s="63">
        <v>700</v>
      </c>
      <c r="C486" s="64" t="s">
        <v>801</v>
      </c>
      <c r="D486" s="34">
        <f t="shared" si="24"/>
        <v>0</v>
      </c>
      <c r="E486" s="34">
        <f t="shared" si="24"/>
        <v>570</v>
      </c>
      <c r="F486" s="41">
        <f t="shared" si="23"/>
        <v>570</v>
      </c>
    </row>
    <row r="487" spans="1:6" ht="12.75">
      <c r="A487" s="63"/>
      <c r="B487" s="63">
        <v>730</v>
      </c>
      <c r="C487" s="64" t="s">
        <v>800</v>
      </c>
      <c r="D487" s="34">
        <v>0</v>
      </c>
      <c r="E487" s="34">
        <v>570</v>
      </c>
      <c r="F487" s="41">
        <f t="shared" si="23"/>
        <v>570</v>
      </c>
    </row>
    <row r="488" spans="1:6" ht="12.75">
      <c r="A488" s="56"/>
      <c r="B488" s="56"/>
      <c r="C488" s="54"/>
      <c r="D488" s="34"/>
      <c r="E488" s="34"/>
      <c r="F488" s="41">
        <f t="shared" si="23"/>
        <v>0</v>
      </c>
    </row>
    <row r="489" spans="1:6" ht="12.75">
      <c r="A489" s="56"/>
      <c r="B489" s="56"/>
      <c r="C489" s="50" t="s">
        <v>386</v>
      </c>
      <c r="D489" s="41">
        <f>D16+D84+D121+D140+D185+D196+D331+D341+D390+D365</f>
        <v>232764.09999999998</v>
      </c>
      <c r="E489" s="41">
        <f>E16+E84+E121+E140+E185+E196+E331+E341+E390+E365</f>
        <v>59692.2</v>
      </c>
      <c r="F489" s="41">
        <f t="shared" si="23"/>
        <v>292456.3</v>
      </c>
    </row>
    <row r="490" spans="1:6" ht="12.75">
      <c r="A490" s="56"/>
      <c r="B490" s="56"/>
      <c r="C490" s="50"/>
      <c r="D490" s="41"/>
      <c r="E490" s="41"/>
      <c r="F490" s="41">
        <f t="shared" si="23"/>
        <v>0</v>
      </c>
    </row>
    <row r="491" spans="1:6" ht="12.75">
      <c r="A491" s="50"/>
      <c r="B491" s="50"/>
      <c r="C491" s="50" t="s">
        <v>387</v>
      </c>
      <c r="D491" s="41">
        <v>0</v>
      </c>
      <c r="E491" s="41">
        <v>0</v>
      </c>
      <c r="F491" s="41">
        <f t="shared" si="23"/>
        <v>0</v>
      </c>
    </row>
    <row r="492" spans="1:6" ht="12.75">
      <c r="A492" s="52"/>
      <c r="B492" s="52"/>
      <c r="C492" s="50"/>
      <c r="D492" s="34"/>
      <c r="E492" s="34"/>
      <c r="F492" s="41">
        <f t="shared" si="23"/>
        <v>0</v>
      </c>
    </row>
    <row r="493" spans="1:6" ht="12.75">
      <c r="A493" s="52"/>
      <c r="B493" s="52"/>
      <c r="C493" s="50" t="s">
        <v>388</v>
      </c>
      <c r="D493" s="41">
        <f>D489+D491</f>
        <v>232764.09999999998</v>
      </c>
      <c r="E493" s="41">
        <f>E489+E491</f>
        <v>59692.2</v>
      </c>
      <c r="F493" s="41">
        <f t="shared" si="23"/>
        <v>292456.3</v>
      </c>
    </row>
    <row r="495" spans="4:8" ht="12.75">
      <c r="D495" s="88"/>
      <c r="E495" s="88"/>
      <c r="F495" s="88"/>
      <c r="G495" s="88"/>
      <c r="H495" s="123"/>
    </row>
    <row r="496" spans="3:7" ht="12.75">
      <c r="C496" s="89" t="s">
        <v>389</v>
      </c>
      <c r="D496" s="90">
        <v>227121.4</v>
      </c>
      <c r="E496" s="90"/>
      <c r="F496" s="90">
        <f>235963.6+8213.9+516.2+735.8+27802+2485.7</f>
        <v>275717.2</v>
      </c>
      <c r="G496" s="91"/>
    </row>
    <row r="497" spans="3:7" ht="12.75">
      <c r="C497" s="89"/>
      <c r="D497" s="90"/>
      <c r="E497" s="90"/>
      <c r="F497" s="91"/>
      <c r="G497" s="91"/>
    </row>
    <row r="498" spans="3:9" ht="12.75">
      <c r="C498" s="89" t="s">
        <v>390</v>
      </c>
      <c r="D498" s="90">
        <f>D496-D493</f>
        <v>-5642.6999999999825</v>
      </c>
      <c r="E498" s="90"/>
      <c r="F498" s="90">
        <f>F496-F493</f>
        <v>-16739.099999999977</v>
      </c>
      <c r="G498" s="91"/>
      <c r="I498" s="91"/>
    </row>
    <row r="499" spans="4:7" ht="12.75">
      <c r="D499" s="91"/>
      <c r="E499" s="91"/>
      <c r="F499" s="91"/>
      <c r="G499" s="91"/>
    </row>
    <row r="500" spans="5:6" ht="12.75">
      <c r="E500" s="92"/>
      <c r="F500" s="91"/>
    </row>
    <row r="501" ht="12.75">
      <c r="F501" s="91"/>
    </row>
    <row r="502" spans="5:6" ht="12.75">
      <c r="E502" s="90"/>
      <c r="F502" s="90"/>
    </row>
    <row r="503" ht="12.75">
      <c r="D503" s="91"/>
    </row>
    <row r="504" ht="12.75">
      <c r="E504" s="92"/>
    </row>
    <row r="505" ht="12.75">
      <c r="F505" s="91"/>
    </row>
  </sheetData>
  <sheetProtection/>
  <mergeCells count="7">
    <mergeCell ref="A7:F10"/>
    <mergeCell ref="A13:A15"/>
    <mergeCell ref="B13:B15"/>
    <mergeCell ref="C13:C15"/>
    <mergeCell ref="D13:D15"/>
    <mergeCell ref="E13:E15"/>
    <mergeCell ref="F13:F1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I352"/>
  <sheetViews>
    <sheetView zoomScalePageLayoutView="0" workbookViewId="0" topLeftCell="A1">
      <selection activeCell="I10" sqref="I10"/>
    </sheetView>
  </sheetViews>
  <sheetFormatPr defaultColWidth="9.00390625" defaultRowHeight="12.75"/>
  <cols>
    <col min="1" max="1" width="14.375" style="45" customWidth="1"/>
    <col min="2" max="2" width="9.625" style="45" customWidth="1"/>
    <col min="3" max="3" width="56.125" style="45" customWidth="1"/>
    <col min="4" max="4" width="0.12890625" style="45" hidden="1" customWidth="1"/>
    <col min="5" max="5" width="15.25390625" style="45" customWidth="1"/>
    <col min="6" max="6" width="15.125" style="45" customWidth="1"/>
    <col min="7" max="16384" width="9.00390625" style="45" customWidth="1"/>
  </cols>
  <sheetData>
    <row r="1" spans="4:6" ht="12.75">
      <c r="D1" s="45" t="s">
        <v>645</v>
      </c>
      <c r="E1" s="175"/>
      <c r="F1" s="45" t="s">
        <v>645</v>
      </c>
    </row>
    <row r="2" spans="4:6" ht="12.75">
      <c r="D2" s="45" t="s">
        <v>169</v>
      </c>
      <c r="F2" s="45" t="s">
        <v>453</v>
      </c>
    </row>
    <row r="3" spans="4:6" ht="12.75">
      <c r="D3" s="45" t="s">
        <v>163</v>
      </c>
      <c r="F3" s="45" t="s">
        <v>1</v>
      </c>
    </row>
    <row r="4" spans="4:6" ht="12.75">
      <c r="D4" s="45" t="s">
        <v>164</v>
      </c>
      <c r="F4" s="45" t="s">
        <v>158</v>
      </c>
    </row>
    <row r="5" spans="4:6" ht="12.75">
      <c r="D5" s="45" t="s">
        <v>647</v>
      </c>
      <c r="F5" s="45" t="s">
        <v>845</v>
      </c>
    </row>
    <row r="7" spans="1:6" ht="12.75" customHeight="1">
      <c r="A7" s="224" t="s">
        <v>648</v>
      </c>
      <c r="B7" s="224"/>
      <c r="C7" s="224"/>
      <c r="D7" s="224"/>
      <c r="E7" s="224"/>
      <c r="F7" s="224"/>
    </row>
    <row r="8" spans="1:6" ht="12.75">
      <c r="A8" s="224"/>
      <c r="B8" s="224"/>
      <c r="C8" s="224"/>
      <c r="D8" s="224"/>
      <c r="E8" s="224"/>
      <c r="F8" s="224"/>
    </row>
    <row r="9" spans="1:6" ht="12.75">
      <c r="A9" s="224"/>
      <c r="B9" s="224"/>
      <c r="C9" s="224"/>
      <c r="D9" s="224"/>
      <c r="E9" s="224"/>
      <c r="F9" s="224"/>
    </row>
    <row r="10" spans="1:6" ht="12.75">
      <c r="A10" s="224"/>
      <c r="B10" s="224"/>
      <c r="C10" s="224"/>
      <c r="D10" s="224"/>
      <c r="E10" s="224"/>
      <c r="F10" s="224"/>
    </row>
    <row r="12" ht="12.75">
      <c r="F12" s="46"/>
    </row>
    <row r="13" spans="1:6" ht="12.75" customHeight="1">
      <c r="A13" s="225" t="s">
        <v>257</v>
      </c>
      <c r="B13" s="225" t="s">
        <v>258</v>
      </c>
      <c r="C13" s="225" t="s">
        <v>259</v>
      </c>
      <c r="D13" s="47"/>
      <c r="E13" s="225" t="s">
        <v>649</v>
      </c>
      <c r="F13" s="225" t="s">
        <v>650</v>
      </c>
    </row>
    <row r="14" spans="1:6" ht="12.75">
      <c r="A14" s="226"/>
      <c r="B14" s="226"/>
      <c r="C14" s="226"/>
      <c r="D14" s="129" t="s">
        <v>651</v>
      </c>
      <c r="E14" s="226"/>
      <c r="F14" s="226"/>
    </row>
    <row r="15" spans="1:6" ht="115.5" customHeight="1">
      <c r="A15" s="227"/>
      <c r="B15" s="227"/>
      <c r="C15" s="227"/>
      <c r="D15" s="48"/>
      <c r="E15" s="227"/>
      <c r="F15" s="227"/>
    </row>
    <row r="16" spans="1:6" ht="25.5">
      <c r="A16" s="69" t="s">
        <v>469</v>
      </c>
      <c r="B16" s="56"/>
      <c r="C16" s="51" t="s">
        <v>364</v>
      </c>
      <c r="D16" s="130"/>
      <c r="E16" s="41">
        <f>E17+E27+E31+E44</f>
        <v>27610.600000000002</v>
      </c>
      <c r="F16" s="41">
        <f>F17+F27+F31+F44</f>
        <v>27567.100000000002</v>
      </c>
    </row>
    <row r="17" spans="1:6" ht="25.5">
      <c r="A17" s="53" t="s">
        <v>470</v>
      </c>
      <c r="B17" s="56"/>
      <c r="C17" s="54" t="s">
        <v>365</v>
      </c>
      <c r="D17" s="52" t="e">
        <f>D18</f>
        <v>#REF!</v>
      </c>
      <c r="E17" s="34">
        <f>E18+E21+E24</f>
        <v>4592.3</v>
      </c>
      <c r="F17" s="34">
        <f>F18+F21+F24</f>
        <v>4592.3</v>
      </c>
    </row>
    <row r="18" spans="1:6" ht="25.5">
      <c r="A18" s="53" t="s">
        <v>471</v>
      </c>
      <c r="B18" s="56"/>
      <c r="C18" s="64" t="s">
        <v>46</v>
      </c>
      <c r="D18" s="52" t="e">
        <f>#REF!</f>
        <v>#REF!</v>
      </c>
      <c r="E18" s="34">
        <f>E19</f>
        <v>2412.2</v>
      </c>
      <c r="F18" s="34">
        <f>F19</f>
        <v>2412.2</v>
      </c>
    </row>
    <row r="19" spans="1:6" ht="38.25">
      <c r="A19" s="56"/>
      <c r="B19" s="63">
        <v>600</v>
      </c>
      <c r="C19" s="64" t="s">
        <v>297</v>
      </c>
      <c r="D19" s="52">
        <v>3177.8</v>
      </c>
      <c r="E19" s="34">
        <f>E20</f>
        <v>2412.2</v>
      </c>
      <c r="F19" s="34">
        <f>F20</f>
        <v>2412.2</v>
      </c>
    </row>
    <row r="20" spans="1:6" ht="12.75">
      <c r="A20" s="56"/>
      <c r="B20" s="63">
        <v>610</v>
      </c>
      <c r="C20" s="64" t="s">
        <v>329</v>
      </c>
      <c r="D20" s="52"/>
      <c r="E20" s="34">
        <v>2412.2</v>
      </c>
      <c r="F20" s="34">
        <v>2412.2</v>
      </c>
    </row>
    <row r="21" spans="1:6" ht="25.5">
      <c r="A21" s="53" t="s">
        <v>34</v>
      </c>
      <c r="B21" s="63"/>
      <c r="C21" s="64" t="s">
        <v>47</v>
      </c>
      <c r="D21" s="52"/>
      <c r="E21" s="34">
        <f>E22</f>
        <v>581.9</v>
      </c>
      <c r="F21" s="34">
        <f>F22</f>
        <v>581.9</v>
      </c>
    </row>
    <row r="22" spans="1:6" ht="38.25">
      <c r="A22" s="56"/>
      <c r="B22" s="63">
        <v>600</v>
      </c>
      <c r="C22" s="64" t="s">
        <v>297</v>
      </c>
      <c r="D22" s="52"/>
      <c r="E22" s="34">
        <f>E23</f>
        <v>581.9</v>
      </c>
      <c r="F22" s="34">
        <f>F23</f>
        <v>581.9</v>
      </c>
    </row>
    <row r="23" spans="1:6" ht="12.75">
      <c r="A23" s="56"/>
      <c r="B23" s="63">
        <v>610</v>
      </c>
      <c r="C23" s="64" t="s">
        <v>329</v>
      </c>
      <c r="D23" s="52"/>
      <c r="E23" s="34">
        <v>581.9</v>
      </c>
      <c r="F23" s="34">
        <v>581.9</v>
      </c>
    </row>
    <row r="24" spans="1:6" ht="38.25">
      <c r="A24" s="53" t="s">
        <v>35</v>
      </c>
      <c r="B24" s="63"/>
      <c r="C24" s="64" t="s">
        <v>48</v>
      </c>
      <c r="D24" s="52"/>
      <c r="E24" s="34">
        <f>E25</f>
        <v>1598.2</v>
      </c>
      <c r="F24" s="34">
        <f>F25</f>
        <v>1598.2</v>
      </c>
    </row>
    <row r="25" spans="1:6" ht="38.25">
      <c r="A25" s="56"/>
      <c r="B25" s="63">
        <v>600</v>
      </c>
      <c r="C25" s="64" t="s">
        <v>297</v>
      </c>
      <c r="D25" s="52"/>
      <c r="E25" s="34">
        <f>E26</f>
        <v>1598.2</v>
      </c>
      <c r="F25" s="34">
        <f>F26</f>
        <v>1598.2</v>
      </c>
    </row>
    <row r="26" spans="1:6" ht="12.75">
      <c r="A26" s="56"/>
      <c r="B26" s="63">
        <v>610</v>
      </c>
      <c r="C26" s="64" t="s">
        <v>329</v>
      </c>
      <c r="D26" s="52"/>
      <c r="E26" s="34">
        <v>1598.2</v>
      </c>
      <c r="F26" s="34">
        <v>1598.2</v>
      </c>
    </row>
    <row r="27" spans="1:6" ht="25.5">
      <c r="A27" s="53" t="s">
        <v>472</v>
      </c>
      <c r="B27" s="56"/>
      <c r="C27" s="54" t="s">
        <v>366</v>
      </c>
      <c r="D27" s="130" t="e">
        <f>#REF!</f>
        <v>#REF!</v>
      </c>
      <c r="E27" s="34">
        <f aca="true" t="shared" si="0" ref="E27:F29">E28</f>
        <v>7835.9</v>
      </c>
      <c r="F27" s="34">
        <f t="shared" si="0"/>
        <v>7835.9</v>
      </c>
    </row>
    <row r="28" spans="1:6" ht="25.5">
      <c r="A28" s="53" t="s">
        <v>473</v>
      </c>
      <c r="B28" s="56"/>
      <c r="C28" s="54" t="s">
        <v>49</v>
      </c>
      <c r="D28" s="130">
        <f>D29</f>
        <v>4621.6</v>
      </c>
      <c r="E28" s="34">
        <f t="shared" si="0"/>
        <v>7835.9</v>
      </c>
      <c r="F28" s="34">
        <f t="shared" si="0"/>
        <v>7835.9</v>
      </c>
    </row>
    <row r="29" spans="1:6" ht="25.5">
      <c r="A29" s="56"/>
      <c r="B29" s="56">
        <v>600</v>
      </c>
      <c r="C29" s="64" t="s">
        <v>367</v>
      </c>
      <c r="D29" s="130">
        <v>4621.6</v>
      </c>
      <c r="E29" s="34">
        <f t="shared" si="0"/>
        <v>7835.9</v>
      </c>
      <c r="F29" s="34">
        <f t="shared" si="0"/>
        <v>7835.9</v>
      </c>
    </row>
    <row r="30" spans="1:6" ht="12.75">
      <c r="A30" s="56"/>
      <c r="B30" s="56">
        <v>610</v>
      </c>
      <c r="C30" s="72" t="s">
        <v>329</v>
      </c>
      <c r="D30" s="130"/>
      <c r="E30" s="34">
        <v>7835.9</v>
      </c>
      <c r="F30" s="34">
        <v>7835.9</v>
      </c>
    </row>
    <row r="31" spans="1:6" ht="25.5">
      <c r="A31" s="53" t="s">
        <v>474</v>
      </c>
      <c r="B31" s="56"/>
      <c r="C31" s="54" t="s">
        <v>368</v>
      </c>
      <c r="D31" s="130" t="e">
        <f>D32</f>
        <v>#REF!</v>
      </c>
      <c r="E31" s="34">
        <f>E32+E35+E38+E41</f>
        <v>12953.2</v>
      </c>
      <c r="F31" s="34">
        <f>F32+F35+F38+F41</f>
        <v>12953.2</v>
      </c>
    </row>
    <row r="32" spans="1:6" ht="38.25">
      <c r="A32" s="53" t="s">
        <v>475</v>
      </c>
      <c r="B32" s="56"/>
      <c r="C32" s="54" t="s">
        <v>63</v>
      </c>
      <c r="D32" s="130" t="e">
        <f>#REF!+#REF!+#REF!+#REF!+#REF!+#REF!</f>
        <v>#REF!</v>
      </c>
      <c r="E32" s="34">
        <f>E33</f>
        <v>5988.3</v>
      </c>
      <c r="F32" s="34">
        <f>F33</f>
        <v>5988.3</v>
      </c>
    </row>
    <row r="33" spans="1:6" ht="38.25">
      <c r="A33" s="56"/>
      <c r="B33" s="63">
        <v>600</v>
      </c>
      <c r="C33" s="64" t="s">
        <v>297</v>
      </c>
      <c r="D33" s="130"/>
      <c r="E33" s="34">
        <f>E34</f>
        <v>5988.3</v>
      </c>
      <c r="F33" s="34">
        <f>F34</f>
        <v>5988.3</v>
      </c>
    </row>
    <row r="34" spans="1:6" ht="12.75">
      <c r="A34" s="56"/>
      <c r="B34" s="63">
        <v>610</v>
      </c>
      <c r="C34" s="64" t="s">
        <v>329</v>
      </c>
      <c r="D34" s="130"/>
      <c r="E34" s="34">
        <v>5988.3</v>
      </c>
      <c r="F34" s="34">
        <v>5988.3</v>
      </c>
    </row>
    <row r="35" spans="1:6" ht="25.5">
      <c r="A35" s="53" t="s">
        <v>476</v>
      </c>
      <c r="B35" s="63"/>
      <c r="C35" s="64" t="s">
        <v>50</v>
      </c>
      <c r="D35" s="130"/>
      <c r="E35" s="34">
        <f>E36</f>
        <v>5864.9</v>
      </c>
      <c r="F35" s="34">
        <f>F36</f>
        <v>5864.9</v>
      </c>
    </row>
    <row r="36" spans="1:6" ht="38.25">
      <c r="A36" s="56"/>
      <c r="B36" s="63">
        <v>600</v>
      </c>
      <c r="C36" s="64" t="s">
        <v>297</v>
      </c>
      <c r="D36" s="130"/>
      <c r="E36" s="34">
        <f>E37</f>
        <v>5864.9</v>
      </c>
      <c r="F36" s="34">
        <f>F37</f>
        <v>5864.9</v>
      </c>
    </row>
    <row r="37" spans="1:6" ht="12.75">
      <c r="A37" s="56"/>
      <c r="B37" s="63">
        <v>610</v>
      </c>
      <c r="C37" s="64" t="s">
        <v>329</v>
      </c>
      <c r="D37" s="130"/>
      <c r="E37" s="34">
        <v>5864.9</v>
      </c>
      <c r="F37" s="34">
        <v>5864.9</v>
      </c>
    </row>
    <row r="38" spans="1:6" ht="25.5">
      <c r="A38" s="53" t="s">
        <v>477</v>
      </c>
      <c r="B38" s="63"/>
      <c r="C38" s="64" t="s">
        <v>652</v>
      </c>
      <c r="D38" s="130"/>
      <c r="E38" s="34">
        <f>E39</f>
        <v>600</v>
      </c>
      <c r="F38" s="34">
        <f>F39</f>
        <v>600</v>
      </c>
    </row>
    <row r="39" spans="1:6" ht="38.25">
      <c r="A39" s="56"/>
      <c r="B39" s="63">
        <v>600</v>
      </c>
      <c r="C39" s="64" t="s">
        <v>297</v>
      </c>
      <c r="D39" s="130"/>
      <c r="E39" s="34">
        <f>E40</f>
        <v>600</v>
      </c>
      <c r="F39" s="34">
        <f>F40</f>
        <v>600</v>
      </c>
    </row>
    <row r="40" spans="1:6" ht="12.75">
      <c r="A40" s="56"/>
      <c r="B40" s="63">
        <v>610</v>
      </c>
      <c r="C40" s="64" t="s">
        <v>329</v>
      </c>
      <c r="D40" s="130"/>
      <c r="E40" s="34">
        <v>600</v>
      </c>
      <c r="F40" s="34">
        <v>600</v>
      </c>
    </row>
    <row r="41" spans="1:6" ht="25.5">
      <c r="A41" s="53" t="s">
        <v>478</v>
      </c>
      <c r="B41" s="63"/>
      <c r="C41" s="64" t="s">
        <v>437</v>
      </c>
      <c r="D41" s="130"/>
      <c r="E41" s="34">
        <f>E42</f>
        <v>500</v>
      </c>
      <c r="F41" s="34">
        <f>F42</f>
        <v>500</v>
      </c>
    </row>
    <row r="42" spans="1:6" ht="12.75">
      <c r="A42" s="56"/>
      <c r="B42" s="56">
        <v>200</v>
      </c>
      <c r="C42" s="54" t="s">
        <v>270</v>
      </c>
      <c r="D42" s="130"/>
      <c r="E42" s="34">
        <f>E43</f>
        <v>500</v>
      </c>
      <c r="F42" s="34">
        <f>F43</f>
        <v>500</v>
      </c>
    </row>
    <row r="43" spans="1:6" ht="12.75">
      <c r="A43" s="56"/>
      <c r="B43" s="63">
        <v>240</v>
      </c>
      <c r="C43" s="72" t="s">
        <v>271</v>
      </c>
      <c r="D43" s="130"/>
      <c r="E43" s="34">
        <v>500</v>
      </c>
      <c r="F43" s="34">
        <v>500</v>
      </c>
    </row>
    <row r="44" spans="1:6" ht="25.5">
      <c r="A44" s="56" t="s">
        <v>653</v>
      </c>
      <c r="B44" s="63"/>
      <c r="C44" s="64" t="s">
        <v>654</v>
      </c>
      <c r="D44" s="130"/>
      <c r="E44" s="34">
        <f>E45</f>
        <v>2229.2</v>
      </c>
      <c r="F44" s="34">
        <f>F45</f>
        <v>2185.7</v>
      </c>
    </row>
    <row r="45" spans="1:6" ht="38.25">
      <c r="A45" s="56"/>
      <c r="B45" s="63">
        <v>600</v>
      </c>
      <c r="C45" s="64" t="s">
        <v>297</v>
      </c>
      <c r="D45" s="130"/>
      <c r="E45" s="34">
        <f>E46</f>
        <v>2229.2</v>
      </c>
      <c r="F45" s="34">
        <f>F46</f>
        <v>2185.7</v>
      </c>
    </row>
    <row r="46" spans="1:6" ht="12.75">
      <c r="A46" s="56"/>
      <c r="B46" s="63">
        <v>610</v>
      </c>
      <c r="C46" s="64" t="s">
        <v>329</v>
      </c>
      <c r="D46" s="130"/>
      <c r="E46" s="34">
        <v>2229.2</v>
      </c>
      <c r="F46" s="34">
        <v>2185.7</v>
      </c>
    </row>
    <row r="47" spans="1:6" ht="38.25">
      <c r="A47" s="69" t="s">
        <v>479</v>
      </c>
      <c r="B47" s="63"/>
      <c r="C47" s="76" t="s">
        <v>370</v>
      </c>
      <c r="D47" s="130"/>
      <c r="E47" s="41">
        <f>E59+E48</f>
        <v>13193</v>
      </c>
      <c r="F47" s="41">
        <f>F59+F48</f>
        <v>13193</v>
      </c>
    </row>
    <row r="48" spans="1:6" ht="25.5">
      <c r="A48" s="53" t="s">
        <v>480</v>
      </c>
      <c r="B48" s="56"/>
      <c r="C48" s="54" t="s">
        <v>385</v>
      </c>
      <c r="D48" s="130" t="e">
        <f>#REF!+#REF!+#REF!</f>
        <v>#REF!</v>
      </c>
      <c r="E48" s="34">
        <f>E49</f>
        <v>10660.9</v>
      </c>
      <c r="F48" s="34">
        <f>F49</f>
        <v>10660.9</v>
      </c>
    </row>
    <row r="49" spans="1:6" ht="25.5">
      <c r="A49" s="53" t="s">
        <v>80</v>
      </c>
      <c r="B49" s="56"/>
      <c r="C49" s="54" t="s">
        <v>81</v>
      </c>
      <c r="D49" s="130"/>
      <c r="E49" s="34">
        <f>E50+E53</f>
        <v>10660.9</v>
      </c>
      <c r="F49" s="34">
        <f>F50+F53</f>
        <v>10660.9</v>
      </c>
    </row>
    <row r="50" spans="1:6" ht="38.25">
      <c r="A50" s="53" t="s">
        <v>82</v>
      </c>
      <c r="B50" s="56"/>
      <c r="C50" s="54" t="s">
        <v>64</v>
      </c>
      <c r="D50" s="130"/>
      <c r="E50" s="34">
        <f>E51</f>
        <v>6465.9</v>
      </c>
      <c r="F50" s="34">
        <f>F51</f>
        <v>6465.9</v>
      </c>
    </row>
    <row r="51" spans="1:6" ht="25.5">
      <c r="A51" s="63"/>
      <c r="B51" s="63">
        <v>600</v>
      </c>
      <c r="C51" s="54" t="s">
        <v>367</v>
      </c>
      <c r="D51" s="34" t="e">
        <f>D52+#REF!+#REF!</f>
        <v>#REF!</v>
      </c>
      <c r="E51" s="43">
        <f>E52</f>
        <v>6465.9</v>
      </c>
      <c r="F51" s="43">
        <f>F52</f>
        <v>6465.9</v>
      </c>
    </row>
    <row r="52" spans="1:6" ht="12.75">
      <c r="A52" s="63"/>
      <c r="B52" s="63">
        <v>610</v>
      </c>
      <c r="C52" s="72" t="s">
        <v>329</v>
      </c>
      <c r="D52" s="34">
        <v>5815.7</v>
      </c>
      <c r="E52" s="43">
        <v>6465.9</v>
      </c>
      <c r="F52" s="34">
        <v>6465.9</v>
      </c>
    </row>
    <row r="53" spans="1:6" ht="38.25">
      <c r="A53" s="77" t="s">
        <v>83</v>
      </c>
      <c r="B53" s="63"/>
      <c r="C53" s="64" t="s">
        <v>65</v>
      </c>
      <c r="D53" s="34"/>
      <c r="E53" s="43">
        <f>E54</f>
        <v>4195</v>
      </c>
      <c r="F53" s="43">
        <f>F54</f>
        <v>4195</v>
      </c>
    </row>
    <row r="54" spans="1:6" ht="25.5">
      <c r="A54" s="63"/>
      <c r="B54" s="63">
        <v>600</v>
      </c>
      <c r="C54" s="54" t="s">
        <v>367</v>
      </c>
      <c r="D54" s="34"/>
      <c r="E54" s="43">
        <f>E55</f>
        <v>4195</v>
      </c>
      <c r="F54" s="43">
        <f>F55</f>
        <v>4195</v>
      </c>
    </row>
    <row r="55" spans="1:6" ht="12.75">
      <c r="A55" s="63"/>
      <c r="B55" s="63">
        <v>610</v>
      </c>
      <c r="C55" s="72" t="s">
        <v>329</v>
      </c>
      <c r="D55" s="34"/>
      <c r="E55" s="43">
        <v>4195</v>
      </c>
      <c r="F55" s="34">
        <v>4195</v>
      </c>
    </row>
    <row r="56" spans="1:6" ht="25.5" hidden="1">
      <c r="A56" s="77" t="s">
        <v>655</v>
      </c>
      <c r="B56" s="63"/>
      <c r="C56" s="64" t="s">
        <v>656</v>
      </c>
      <c r="D56" s="34"/>
      <c r="E56" s="43">
        <f>E57</f>
        <v>0</v>
      </c>
      <c r="F56" s="43">
        <f>F57</f>
        <v>0</v>
      </c>
    </row>
    <row r="57" spans="1:6" ht="25.5" hidden="1">
      <c r="A57" s="63"/>
      <c r="B57" s="63">
        <v>600</v>
      </c>
      <c r="C57" s="54" t="s">
        <v>367</v>
      </c>
      <c r="D57" s="34"/>
      <c r="E57" s="43">
        <f>E58</f>
        <v>0</v>
      </c>
      <c r="F57" s="43">
        <f>F58</f>
        <v>0</v>
      </c>
    </row>
    <row r="58" spans="1:6" ht="12.75" hidden="1">
      <c r="A58" s="63"/>
      <c r="B58" s="63">
        <v>610</v>
      </c>
      <c r="C58" s="72" t="s">
        <v>329</v>
      </c>
      <c r="D58" s="34"/>
      <c r="E58" s="43">
        <v>0</v>
      </c>
      <c r="F58" s="34">
        <v>0</v>
      </c>
    </row>
    <row r="59" spans="1:6" ht="12.75">
      <c r="A59" s="53" t="s">
        <v>481</v>
      </c>
      <c r="B59" s="63"/>
      <c r="C59" s="64" t="s">
        <v>371</v>
      </c>
      <c r="D59" s="130"/>
      <c r="E59" s="34">
        <f>E60+E63+E66+E69</f>
        <v>2532.1</v>
      </c>
      <c r="F59" s="34">
        <f>F60+F63+F66+F69</f>
        <v>2532.1</v>
      </c>
    </row>
    <row r="60" spans="1:6" ht="25.5">
      <c r="A60" s="53" t="s">
        <v>482</v>
      </c>
      <c r="B60" s="63"/>
      <c r="C60" s="64" t="s">
        <v>51</v>
      </c>
      <c r="D60" s="130"/>
      <c r="E60" s="34">
        <f>E61</f>
        <v>1288</v>
      </c>
      <c r="F60" s="34">
        <f>F61</f>
        <v>1288</v>
      </c>
    </row>
    <row r="61" spans="1:6" ht="38.25">
      <c r="A61" s="56"/>
      <c r="B61" s="63">
        <v>600</v>
      </c>
      <c r="C61" s="64" t="s">
        <v>297</v>
      </c>
      <c r="D61" s="130"/>
      <c r="E61" s="34">
        <f>E62</f>
        <v>1288</v>
      </c>
      <c r="F61" s="34">
        <f>F62</f>
        <v>1288</v>
      </c>
    </row>
    <row r="62" spans="1:6" ht="12.75">
      <c r="A62" s="56"/>
      <c r="B62" s="63">
        <v>610</v>
      </c>
      <c r="C62" s="64" t="s">
        <v>329</v>
      </c>
      <c r="D62" s="130"/>
      <c r="E62" s="34">
        <v>1288</v>
      </c>
      <c r="F62" s="34">
        <v>1288</v>
      </c>
    </row>
    <row r="63" spans="1:6" ht="38.25">
      <c r="A63" s="53" t="s">
        <v>483</v>
      </c>
      <c r="B63" s="63"/>
      <c r="C63" s="64" t="s">
        <v>63</v>
      </c>
      <c r="D63" s="130"/>
      <c r="E63" s="34">
        <f>E64</f>
        <v>1074.1</v>
      </c>
      <c r="F63" s="34">
        <f>F64</f>
        <v>1074.1</v>
      </c>
    </row>
    <row r="64" spans="1:6" ht="38.25">
      <c r="A64" s="56"/>
      <c r="B64" s="63">
        <v>600</v>
      </c>
      <c r="C64" s="64" t="s">
        <v>297</v>
      </c>
      <c r="D64" s="130"/>
      <c r="E64" s="34">
        <f>E65</f>
        <v>1074.1</v>
      </c>
      <c r="F64" s="34">
        <f>F65</f>
        <v>1074.1</v>
      </c>
    </row>
    <row r="65" spans="1:6" ht="12.75">
      <c r="A65" s="56"/>
      <c r="B65" s="63">
        <v>610</v>
      </c>
      <c r="C65" s="64" t="s">
        <v>329</v>
      </c>
      <c r="D65" s="130"/>
      <c r="E65" s="34">
        <v>1074.1</v>
      </c>
      <c r="F65" s="34">
        <v>1074.1</v>
      </c>
    </row>
    <row r="66" spans="1:6" ht="12.75">
      <c r="A66" s="53" t="s">
        <v>77</v>
      </c>
      <c r="B66" s="63"/>
      <c r="C66" s="64" t="s">
        <v>372</v>
      </c>
      <c r="D66" s="130"/>
      <c r="E66" s="34">
        <f>E67</f>
        <v>70</v>
      </c>
      <c r="F66" s="34">
        <f>F67</f>
        <v>70</v>
      </c>
    </row>
    <row r="67" spans="1:6" ht="38.25">
      <c r="A67" s="56"/>
      <c r="B67" s="63">
        <v>600</v>
      </c>
      <c r="C67" s="64" t="s">
        <v>297</v>
      </c>
      <c r="D67" s="130"/>
      <c r="E67" s="34">
        <f>E68</f>
        <v>70</v>
      </c>
      <c r="F67" s="34">
        <f>F68</f>
        <v>70</v>
      </c>
    </row>
    <row r="68" spans="1:6" ht="19.5" customHeight="1">
      <c r="A68" s="56"/>
      <c r="B68" s="63">
        <v>610</v>
      </c>
      <c r="C68" s="64" t="s">
        <v>329</v>
      </c>
      <c r="D68" s="130"/>
      <c r="E68" s="34">
        <v>70</v>
      </c>
      <c r="F68" s="34">
        <v>70</v>
      </c>
    </row>
    <row r="69" spans="1:6" ht="12.75">
      <c r="A69" s="53" t="s">
        <v>79</v>
      </c>
      <c r="B69" s="63"/>
      <c r="C69" s="64" t="s">
        <v>369</v>
      </c>
      <c r="D69" s="130"/>
      <c r="E69" s="34">
        <f>E70</f>
        <v>100</v>
      </c>
      <c r="F69" s="34">
        <f>F70</f>
        <v>100</v>
      </c>
    </row>
    <row r="70" spans="1:6" ht="38.25">
      <c r="A70" s="56"/>
      <c r="B70" s="63">
        <v>600</v>
      </c>
      <c r="C70" s="64" t="s">
        <v>297</v>
      </c>
      <c r="D70" s="130"/>
      <c r="E70" s="34">
        <f>E71</f>
        <v>100</v>
      </c>
      <c r="F70" s="34">
        <f>F71</f>
        <v>100</v>
      </c>
    </row>
    <row r="71" spans="1:6" ht="12.75">
      <c r="A71" s="56"/>
      <c r="B71" s="63">
        <v>610</v>
      </c>
      <c r="C71" s="64" t="s">
        <v>329</v>
      </c>
      <c r="D71" s="130"/>
      <c r="E71" s="34">
        <v>100</v>
      </c>
      <c r="F71" s="34">
        <v>100</v>
      </c>
    </row>
    <row r="72" spans="1:6" ht="25.5">
      <c r="A72" s="69" t="s">
        <v>484</v>
      </c>
      <c r="B72" s="49"/>
      <c r="C72" s="51" t="s">
        <v>326</v>
      </c>
      <c r="D72" s="131"/>
      <c r="E72" s="39">
        <f>E73</f>
        <v>3398.2</v>
      </c>
      <c r="F72" s="39">
        <f>F73</f>
        <v>0</v>
      </c>
    </row>
    <row r="73" spans="1:6" ht="38.25">
      <c r="A73" s="59" t="s">
        <v>485</v>
      </c>
      <c r="B73" s="71"/>
      <c r="C73" s="64" t="s">
        <v>327</v>
      </c>
      <c r="D73" s="34"/>
      <c r="E73" s="34">
        <f aca="true" t="shared" si="1" ref="E73:F75">E74</f>
        <v>3398.2</v>
      </c>
      <c r="F73" s="34">
        <f t="shared" si="1"/>
        <v>0</v>
      </c>
    </row>
    <row r="74" spans="1:6" ht="25.5">
      <c r="A74" s="68" t="s">
        <v>486</v>
      </c>
      <c r="B74" s="73"/>
      <c r="C74" s="54" t="s">
        <v>29</v>
      </c>
      <c r="D74" s="34"/>
      <c r="E74" s="34">
        <f t="shared" si="1"/>
        <v>3398.2</v>
      </c>
      <c r="F74" s="34">
        <f t="shared" si="1"/>
        <v>0</v>
      </c>
    </row>
    <row r="75" spans="1:6" ht="25.5">
      <c r="A75" s="73"/>
      <c r="B75" s="59">
        <v>400</v>
      </c>
      <c r="C75" s="64" t="s">
        <v>343</v>
      </c>
      <c r="D75" s="34"/>
      <c r="E75" s="34">
        <f t="shared" si="1"/>
        <v>3398.2</v>
      </c>
      <c r="F75" s="34">
        <f t="shared" si="1"/>
        <v>0</v>
      </c>
    </row>
    <row r="76" spans="1:6" ht="12.75">
      <c r="A76" s="74"/>
      <c r="B76" s="59">
        <v>410</v>
      </c>
      <c r="C76" s="54" t="s">
        <v>344</v>
      </c>
      <c r="D76" s="34"/>
      <c r="E76" s="34">
        <v>3398.2</v>
      </c>
      <c r="F76" s="34">
        <v>0</v>
      </c>
    </row>
    <row r="77" spans="1:6" ht="38.25">
      <c r="A77" s="69" t="s">
        <v>487</v>
      </c>
      <c r="B77" s="49"/>
      <c r="C77" s="51" t="s">
        <v>293</v>
      </c>
      <c r="D77" s="132"/>
      <c r="E77" s="41">
        <f>E78+E82+E85+E88+E91+E94</f>
        <v>2925.8</v>
      </c>
      <c r="F77" s="41">
        <f>F78+F82+F85+F88+F91+F94</f>
        <v>3025.8</v>
      </c>
    </row>
    <row r="78" spans="1:6" ht="42" customHeight="1">
      <c r="A78" s="65" t="s">
        <v>490</v>
      </c>
      <c r="B78" s="60"/>
      <c r="C78" s="58" t="s">
        <v>491</v>
      </c>
      <c r="D78" s="133"/>
      <c r="E78" s="36">
        <f aca="true" t="shared" si="2" ref="E78:F80">E79</f>
        <v>300</v>
      </c>
      <c r="F78" s="36">
        <f t="shared" si="2"/>
        <v>300</v>
      </c>
    </row>
    <row r="79" spans="1:6" ht="38.25">
      <c r="A79" s="65" t="s">
        <v>489</v>
      </c>
      <c r="B79" s="57"/>
      <c r="C79" s="58" t="s">
        <v>657</v>
      </c>
      <c r="D79" s="134"/>
      <c r="E79" s="36">
        <f t="shared" si="2"/>
        <v>300</v>
      </c>
      <c r="F79" s="36">
        <f t="shared" si="2"/>
        <v>300</v>
      </c>
    </row>
    <row r="80" spans="1:6" ht="12.75">
      <c r="A80" s="56"/>
      <c r="B80" s="56">
        <v>200</v>
      </c>
      <c r="C80" s="54" t="s">
        <v>270</v>
      </c>
      <c r="D80" s="130"/>
      <c r="E80" s="34">
        <f t="shared" si="2"/>
        <v>300</v>
      </c>
      <c r="F80" s="34">
        <f t="shared" si="2"/>
        <v>300</v>
      </c>
    </row>
    <row r="81" spans="1:6" ht="25.5">
      <c r="A81" s="56"/>
      <c r="B81" s="56">
        <v>240</v>
      </c>
      <c r="C81" s="54" t="s">
        <v>271</v>
      </c>
      <c r="D81" s="130"/>
      <c r="E81" s="34">
        <v>300</v>
      </c>
      <c r="F81" s="34">
        <v>300</v>
      </c>
    </row>
    <row r="82" spans="1:6" ht="25.5">
      <c r="A82" s="66" t="s">
        <v>488</v>
      </c>
      <c r="B82" s="48"/>
      <c r="C82" s="62" t="s">
        <v>294</v>
      </c>
      <c r="D82" s="135"/>
      <c r="E82" s="38">
        <f>E83</f>
        <v>700</v>
      </c>
      <c r="F82" s="38">
        <f>F83</f>
        <v>800</v>
      </c>
    </row>
    <row r="83" spans="1:6" ht="12.75">
      <c r="A83" s="56"/>
      <c r="B83" s="56">
        <v>200</v>
      </c>
      <c r="C83" s="54" t="s">
        <v>270</v>
      </c>
      <c r="D83" s="130"/>
      <c r="E83" s="34">
        <f>E84</f>
        <v>700</v>
      </c>
      <c r="F83" s="34">
        <f>F84</f>
        <v>800</v>
      </c>
    </row>
    <row r="84" spans="1:6" ht="25.5">
      <c r="A84" s="56"/>
      <c r="B84" s="56">
        <v>240</v>
      </c>
      <c r="C84" s="54" t="s">
        <v>271</v>
      </c>
      <c r="D84" s="130"/>
      <c r="E84" s="34">
        <v>700</v>
      </c>
      <c r="F84" s="34">
        <v>800</v>
      </c>
    </row>
    <row r="85" spans="1:6" ht="38.25">
      <c r="A85" s="53" t="s">
        <v>492</v>
      </c>
      <c r="B85" s="56"/>
      <c r="C85" s="54" t="s">
        <v>295</v>
      </c>
      <c r="D85" s="130"/>
      <c r="E85" s="34">
        <f>E86</f>
        <v>60</v>
      </c>
      <c r="F85" s="34">
        <f>F86</f>
        <v>60</v>
      </c>
    </row>
    <row r="86" spans="1:6" ht="12.75">
      <c r="A86" s="56"/>
      <c r="B86" s="56">
        <v>200</v>
      </c>
      <c r="C86" s="54" t="s">
        <v>270</v>
      </c>
      <c r="D86" s="130"/>
      <c r="E86" s="34">
        <f>E87</f>
        <v>60</v>
      </c>
      <c r="F86" s="34">
        <f>F87</f>
        <v>60</v>
      </c>
    </row>
    <row r="87" spans="1:6" ht="25.5">
      <c r="A87" s="57"/>
      <c r="B87" s="57">
        <v>240</v>
      </c>
      <c r="C87" s="58" t="s">
        <v>271</v>
      </c>
      <c r="D87" s="134"/>
      <c r="E87" s="36">
        <v>60</v>
      </c>
      <c r="F87" s="36">
        <v>60</v>
      </c>
    </row>
    <row r="88" spans="1:6" ht="25.5">
      <c r="A88" s="53" t="s">
        <v>493</v>
      </c>
      <c r="B88" s="56"/>
      <c r="C88" s="54" t="s">
        <v>296</v>
      </c>
      <c r="D88" s="130"/>
      <c r="E88" s="34">
        <f>E89</f>
        <v>150</v>
      </c>
      <c r="F88" s="34">
        <f>F89</f>
        <v>150</v>
      </c>
    </row>
    <row r="89" spans="1:6" ht="12.75">
      <c r="A89" s="56"/>
      <c r="B89" s="56">
        <v>200</v>
      </c>
      <c r="C89" s="54" t="s">
        <v>270</v>
      </c>
      <c r="D89" s="130"/>
      <c r="E89" s="34">
        <f>E90</f>
        <v>150</v>
      </c>
      <c r="F89" s="34">
        <f>F90</f>
        <v>150</v>
      </c>
    </row>
    <row r="90" spans="1:6" ht="25.5">
      <c r="A90" s="56"/>
      <c r="B90" s="57">
        <v>240</v>
      </c>
      <c r="C90" s="58" t="s">
        <v>271</v>
      </c>
      <c r="D90" s="130"/>
      <c r="E90" s="34">
        <v>150</v>
      </c>
      <c r="F90" s="34">
        <v>150</v>
      </c>
    </row>
    <row r="91" spans="1:6" ht="38.25">
      <c r="A91" s="66" t="s">
        <v>658</v>
      </c>
      <c r="B91" s="67"/>
      <c r="C91" s="136" t="s">
        <v>659</v>
      </c>
      <c r="D91" s="135"/>
      <c r="E91" s="38">
        <f>E92</f>
        <v>160</v>
      </c>
      <c r="F91" s="38">
        <f>F92</f>
        <v>160</v>
      </c>
    </row>
    <row r="92" spans="1:6" ht="12.75">
      <c r="A92" s="48"/>
      <c r="B92" s="56">
        <v>200</v>
      </c>
      <c r="C92" s="54" t="s">
        <v>270</v>
      </c>
      <c r="D92" s="135"/>
      <c r="E92" s="38">
        <f>E93</f>
        <v>160</v>
      </c>
      <c r="F92" s="38">
        <f>F93</f>
        <v>160</v>
      </c>
    </row>
    <row r="93" spans="1:6" ht="25.5">
      <c r="A93" s="48"/>
      <c r="B93" s="56">
        <v>240</v>
      </c>
      <c r="C93" s="54" t="s">
        <v>271</v>
      </c>
      <c r="D93" s="135"/>
      <c r="E93" s="38">
        <v>160</v>
      </c>
      <c r="F93" s="34">
        <v>160</v>
      </c>
    </row>
    <row r="94" spans="1:6" ht="38.25">
      <c r="A94" s="53" t="s">
        <v>496</v>
      </c>
      <c r="B94" s="48"/>
      <c r="C94" s="62" t="s">
        <v>349</v>
      </c>
      <c r="D94" s="135"/>
      <c r="E94" s="38">
        <f>E95</f>
        <v>1555.8</v>
      </c>
      <c r="F94" s="38">
        <f>F95</f>
        <v>1555.8</v>
      </c>
    </row>
    <row r="95" spans="1:6" ht="25.5">
      <c r="A95" s="48"/>
      <c r="B95" s="59">
        <v>400</v>
      </c>
      <c r="C95" s="64" t="s">
        <v>343</v>
      </c>
      <c r="D95" s="135"/>
      <c r="E95" s="38">
        <f>E96</f>
        <v>1555.8</v>
      </c>
      <c r="F95" s="38">
        <f>F96</f>
        <v>1555.8</v>
      </c>
    </row>
    <row r="96" spans="1:6" ht="12.75">
      <c r="A96" s="48"/>
      <c r="B96" s="59">
        <v>410</v>
      </c>
      <c r="C96" s="54" t="s">
        <v>344</v>
      </c>
      <c r="D96" s="135"/>
      <c r="E96" s="34">
        <v>1555.8</v>
      </c>
      <c r="F96" s="34">
        <v>1555.8</v>
      </c>
    </row>
    <row r="97" spans="1:6" ht="25.5">
      <c r="A97" s="69" t="s">
        <v>497</v>
      </c>
      <c r="B97" s="49"/>
      <c r="C97" s="51" t="s">
        <v>306</v>
      </c>
      <c r="D97" s="132"/>
      <c r="E97" s="41">
        <f>E98</f>
        <v>1200</v>
      </c>
      <c r="F97" s="41">
        <f>F98</f>
        <v>1200</v>
      </c>
    </row>
    <row r="98" spans="1:6" ht="38.25">
      <c r="A98" s="53" t="s">
        <v>498</v>
      </c>
      <c r="B98" s="56"/>
      <c r="C98" s="54" t="s">
        <v>307</v>
      </c>
      <c r="D98" s="130"/>
      <c r="E98" s="34">
        <f>E99+E102+E105</f>
        <v>1200</v>
      </c>
      <c r="F98" s="34">
        <f>F99+F102+F105</f>
        <v>1200</v>
      </c>
    </row>
    <row r="99" spans="1:6" ht="12.75">
      <c r="A99" s="53" t="s">
        <v>499</v>
      </c>
      <c r="B99" s="56"/>
      <c r="C99" s="54" t="s">
        <v>308</v>
      </c>
      <c r="D99" s="130"/>
      <c r="E99" s="34">
        <f>E100</f>
        <v>416.4</v>
      </c>
      <c r="F99" s="34">
        <f>F101</f>
        <v>416.4</v>
      </c>
    </row>
    <row r="100" spans="1:6" ht="12.75">
      <c r="A100" s="56"/>
      <c r="B100" s="56">
        <v>200</v>
      </c>
      <c r="C100" s="54" t="s">
        <v>270</v>
      </c>
      <c r="D100" s="130"/>
      <c r="E100" s="34">
        <f>E101</f>
        <v>416.4</v>
      </c>
      <c r="F100" s="34">
        <f>F101</f>
        <v>416.4</v>
      </c>
    </row>
    <row r="101" spans="1:6" ht="25.5">
      <c r="A101" s="56"/>
      <c r="B101" s="56">
        <v>240</v>
      </c>
      <c r="C101" s="54" t="s">
        <v>271</v>
      </c>
      <c r="D101" s="130"/>
      <c r="E101" s="34">
        <v>416.4</v>
      </c>
      <c r="F101" s="34">
        <v>416.4</v>
      </c>
    </row>
    <row r="102" spans="1:6" ht="12.75">
      <c r="A102" s="53" t="s">
        <v>500</v>
      </c>
      <c r="B102" s="56"/>
      <c r="C102" s="54" t="s">
        <v>309</v>
      </c>
      <c r="D102" s="130"/>
      <c r="E102" s="34">
        <f>E103</f>
        <v>212.9</v>
      </c>
      <c r="F102" s="34">
        <f>F103</f>
        <v>212.9</v>
      </c>
    </row>
    <row r="103" spans="1:6" ht="12.75">
      <c r="A103" s="56"/>
      <c r="B103" s="56">
        <v>200</v>
      </c>
      <c r="C103" s="54" t="s">
        <v>270</v>
      </c>
      <c r="D103" s="130"/>
      <c r="E103" s="34">
        <f>E104</f>
        <v>212.9</v>
      </c>
      <c r="F103" s="34">
        <f>F104</f>
        <v>212.9</v>
      </c>
    </row>
    <row r="104" spans="1:6" ht="25.5">
      <c r="A104" s="56"/>
      <c r="B104" s="56">
        <v>240</v>
      </c>
      <c r="C104" s="54" t="s">
        <v>271</v>
      </c>
      <c r="D104" s="130"/>
      <c r="E104" s="34">
        <v>212.9</v>
      </c>
      <c r="F104" s="34">
        <v>212.9</v>
      </c>
    </row>
    <row r="105" spans="1:6" ht="27.75" customHeight="1">
      <c r="A105" s="53" t="s">
        <v>501</v>
      </c>
      <c r="B105" s="56"/>
      <c r="C105" s="54" t="s">
        <v>310</v>
      </c>
      <c r="D105" s="130"/>
      <c r="E105" s="34">
        <f>E106</f>
        <v>570.7</v>
      </c>
      <c r="F105" s="34">
        <f>F106</f>
        <v>570.7</v>
      </c>
    </row>
    <row r="106" spans="1:6" ht="12.75">
      <c r="A106" s="56"/>
      <c r="B106" s="56">
        <v>200</v>
      </c>
      <c r="C106" s="54" t="s">
        <v>270</v>
      </c>
      <c r="D106" s="130"/>
      <c r="E106" s="34">
        <f>E107</f>
        <v>570.7</v>
      </c>
      <c r="F106" s="34">
        <f>F107</f>
        <v>570.7</v>
      </c>
    </row>
    <row r="107" spans="1:6" ht="25.5">
      <c r="A107" s="56"/>
      <c r="B107" s="56">
        <v>240</v>
      </c>
      <c r="C107" s="54" t="s">
        <v>271</v>
      </c>
      <c r="D107" s="130"/>
      <c r="E107" s="34">
        <v>570.7</v>
      </c>
      <c r="F107" s="34">
        <v>570.7</v>
      </c>
    </row>
    <row r="108" spans="1:6" ht="38.25">
      <c r="A108" s="69" t="s">
        <v>503</v>
      </c>
      <c r="B108" s="49"/>
      <c r="C108" s="51" t="s">
        <v>318</v>
      </c>
      <c r="D108" s="131">
        <f>D162</f>
        <v>473.3</v>
      </c>
      <c r="E108" s="39">
        <f>E109+E141+E162+E172+E180+E212</f>
        <v>62616</v>
      </c>
      <c r="F108" s="39">
        <f>F109+F141+F162+F172+F180+F212</f>
        <v>56946.00000000001</v>
      </c>
    </row>
    <row r="109" spans="1:6" ht="25.5">
      <c r="A109" s="53" t="s">
        <v>504</v>
      </c>
      <c r="B109" s="56"/>
      <c r="C109" s="54" t="s">
        <v>352</v>
      </c>
      <c r="D109" s="130">
        <f>D128+D131</f>
        <v>9620</v>
      </c>
      <c r="E109" s="34">
        <f>E110+E123+E127+E137</f>
        <v>12885.699999999999</v>
      </c>
      <c r="F109" s="34">
        <f>F110+F123+F127+F137</f>
        <v>20226.600000000002</v>
      </c>
    </row>
    <row r="110" spans="1:6" ht="25.5">
      <c r="A110" s="53" t="s">
        <v>507</v>
      </c>
      <c r="B110" s="63"/>
      <c r="C110" s="64" t="s">
        <v>502</v>
      </c>
      <c r="D110" s="130"/>
      <c r="E110" s="34">
        <f>E111+E114+E117+E120</f>
        <v>4073.8999999999996</v>
      </c>
      <c r="F110" s="34">
        <f>F111+F114+F117+F120</f>
        <v>11414.800000000001</v>
      </c>
    </row>
    <row r="111" spans="1:6" ht="25.5">
      <c r="A111" s="53" t="s">
        <v>505</v>
      </c>
      <c r="B111" s="63"/>
      <c r="C111" s="78" t="s">
        <v>355</v>
      </c>
      <c r="D111" s="130"/>
      <c r="E111" s="34">
        <f>E112</f>
        <v>2954.6</v>
      </c>
      <c r="F111" s="34">
        <f>F112</f>
        <v>10512.7</v>
      </c>
    </row>
    <row r="112" spans="1:6" ht="38.25">
      <c r="A112" s="56"/>
      <c r="B112" s="63">
        <v>600</v>
      </c>
      <c r="C112" s="64" t="s">
        <v>297</v>
      </c>
      <c r="D112" s="130"/>
      <c r="E112" s="34">
        <f>E113</f>
        <v>2954.6</v>
      </c>
      <c r="F112" s="34">
        <f>F113</f>
        <v>10512.7</v>
      </c>
    </row>
    <row r="113" spans="1:6" ht="12.75">
      <c r="A113" s="57"/>
      <c r="B113" s="70">
        <v>610</v>
      </c>
      <c r="C113" s="79" t="s">
        <v>329</v>
      </c>
      <c r="D113" s="134"/>
      <c r="E113" s="36">
        <v>2954.6</v>
      </c>
      <c r="F113" s="36">
        <v>10512.7</v>
      </c>
    </row>
    <row r="114" spans="1:6" ht="12.75">
      <c r="A114" s="53" t="s">
        <v>506</v>
      </c>
      <c r="B114" s="63"/>
      <c r="C114" s="80" t="s">
        <v>356</v>
      </c>
      <c r="D114" s="130"/>
      <c r="E114" s="34">
        <f>E115</f>
        <v>730.3</v>
      </c>
      <c r="F114" s="34">
        <f>F115</f>
        <v>513.1</v>
      </c>
    </row>
    <row r="115" spans="1:6" ht="38.25">
      <c r="A115" s="56"/>
      <c r="B115" s="63">
        <v>600</v>
      </c>
      <c r="C115" s="64" t="s">
        <v>297</v>
      </c>
      <c r="D115" s="130"/>
      <c r="E115" s="34">
        <f>E116</f>
        <v>730.3</v>
      </c>
      <c r="F115" s="34">
        <f>F116</f>
        <v>513.1</v>
      </c>
    </row>
    <row r="116" spans="1:6" ht="12.75">
      <c r="A116" s="56"/>
      <c r="B116" s="63">
        <v>610</v>
      </c>
      <c r="C116" s="72" t="s">
        <v>329</v>
      </c>
      <c r="D116" s="130"/>
      <c r="E116" s="34">
        <v>730.3</v>
      </c>
      <c r="F116" s="34">
        <v>513.1</v>
      </c>
    </row>
    <row r="117" spans="1:6" ht="12.75">
      <c r="A117" s="53" t="s">
        <v>508</v>
      </c>
      <c r="B117" s="63"/>
      <c r="C117" s="54" t="s">
        <v>357</v>
      </c>
      <c r="D117" s="135"/>
      <c r="E117" s="38">
        <f>E118</f>
        <v>290</v>
      </c>
      <c r="F117" s="38">
        <f>F118</f>
        <v>290</v>
      </c>
    </row>
    <row r="118" spans="1:6" ht="38.25">
      <c r="A118" s="56"/>
      <c r="B118" s="63">
        <v>600</v>
      </c>
      <c r="C118" s="64" t="s">
        <v>297</v>
      </c>
      <c r="D118" s="130"/>
      <c r="E118" s="34">
        <f>E119</f>
        <v>290</v>
      </c>
      <c r="F118" s="34">
        <f>F119</f>
        <v>290</v>
      </c>
    </row>
    <row r="119" spans="1:6" ht="12.75">
      <c r="A119" s="56"/>
      <c r="B119" s="63">
        <v>610</v>
      </c>
      <c r="C119" s="72" t="s">
        <v>329</v>
      </c>
      <c r="D119" s="130"/>
      <c r="E119" s="34">
        <v>290</v>
      </c>
      <c r="F119" s="34">
        <v>290</v>
      </c>
    </row>
    <row r="120" spans="1:6" ht="25.5">
      <c r="A120" s="53" t="s">
        <v>509</v>
      </c>
      <c r="B120" s="63"/>
      <c r="C120" s="54" t="s">
        <v>358</v>
      </c>
      <c r="D120" s="130"/>
      <c r="E120" s="34">
        <f>E121</f>
        <v>99</v>
      </c>
      <c r="F120" s="34">
        <f>F121</f>
        <v>99</v>
      </c>
    </row>
    <row r="121" spans="1:6" ht="38.25">
      <c r="A121" s="56"/>
      <c r="B121" s="63">
        <v>600</v>
      </c>
      <c r="C121" s="64" t="s">
        <v>297</v>
      </c>
      <c r="D121" s="130"/>
      <c r="E121" s="34">
        <f>E122</f>
        <v>99</v>
      </c>
      <c r="F121" s="34">
        <f>F122</f>
        <v>99</v>
      </c>
    </row>
    <row r="122" spans="1:6" ht="12.75">
      <c r="A122" s="56"/>
      <c r="B122" s="63">
        <v>610</v>
      </c>
      <c r="C122" s="72" t="s">
        <v>329</v>
      </c>
      <c r="D122" s="130"/>
      <c r="E122" s="34">
        <v>99</v>
      </c>
      <c r="F122" s="34">
        <v>99</v>
      </c>
    </row>
    <row r="123" spans="1:6" ht="12.75">
      <c r="A123" s="56" t="s">
        <v>511</v>
      </c>
      <c r="B123" s="63"/>
      <c r="C123" s="72" t="s">
        <v>510</v>
      </c>
      <c r="D123" s="130"/>
      <c r="E123" s="34">
        <f aca="true" t="shared" si="3" ref="E123:F125">E124</f>
        <v>200</v>
      </c>
      <c r="F123" s="34">
        <f t="shared" si="3"/>
        <v>200</v>
      </c>
    </row>
    <row r="124" spans="1:6" ht="25.5">
      <c r="A124" s="56" t="s">
        <v>512</v>
      </c>
      <c r="B124" s="63"/>
      <c r="C124" s="54" t="s">
        <v>359</v>
      </c>
      <c r="D124" s="130"/>
      <c r="E124" s="34">
        <f t="shared" si="3"/>
        <v>200</v>
      </c>
      <c r="F124" s="34">
        <f t="shared" si="3"/>
        <v>200</v>
      </c>
    </row>
    <row r="125" spans="1:6" ht="38.25">
      <c r="A125" s="56"/>
      <c r="B125" s="63">
        <v>600</v>
      </c>
      <c r="C125" s="64" t="s">
        <v>297</v>
      </c>
      <c r="D125" s="130"/>
      <c r="E125" s="34">
        <f t="shared" si="3"/>
        <v>200</v>
      </c>
      <c r="F125" s="34">
        <f t="shared" si="3"/>
        <v>200</v>
      </c>
    </row>
    <row r="126" spans="1:6" ht="12.75">
      <c r="A126" s="56"/>
      <c r="B126" s="63">
        <v>610</v>
      </c>
      <c r="C126" s="72" t="s">
        <v>329</v>
      </c>
      <c r="D126" s="130"/>
      <c r="E126" s="34">
        <v>200</v>
      </c>
      <c r="F126" s="34">
        <v>200</v>
      </c>
    </row>
    <row r="127" spans="1:6" ht="25.5">
      <c r="A127" s="56" t="s">
        <v>513</v>
      </c>
      <c r="B127" s="56"/>
      <c r="C127" s="54" t="s">
        <v>514</v>
      </c>
      <c r="D127" s="130"/>
      <c r="E127" s="34">
        <f>E128+E131+E134</f>
        <v>7000</v>
      </c>
      <c r="F127" s="34">
        <f>F128+F131+F134</f>
        <v>7000</v>
      </c>
    </row>
    <row r="128" spans="1:6" ht="25.5">
      <c r="A128" s="56" t="s">
        <v>515</v>
      </c>
      <c r="B128" s="56"/>
      <c r="C128" s="54" t="s">
        <v>353</v>
      </c>
      <c r="D128" s="130">
        <f>D129</f>
        <v>7200</v>
      </c>
      <c r="E128" s="34">
        <f>E129</f>
        <v>5000</v>
      </c>
      <c r="F128" s="34">
        <f>F129</f>
        <v>5000</v>
      </c>
    </row>
    <row r="129" spans="1:6" ht="38.25">
      <c r="A129" s="56"/>
      <c r="B129" s="63">
        <v>600</v>
      </c>
      <c r="C129" s="64" t="s">
        <v>297</v>
      </c>
      <c r="D129" s="130">
        <v>7200</v>
      </c>
      <c r="E129" s="34">
        <f>E130</f>
        <v>5000</v>
      </c>
      <c r="F129" s="34">
        <f>F130</f>
        <v>5000</v>
      </c>
    </row>
    <row r="130" spans="1:6" ht="12.75">
      <c r="A130" s="56"/>
      <c r="B130" s="63">
        <v>610</v>
      </c>
      <c r="C130" s="72" t="s">
        <v>329</v>
      </c>
      <c r="D130" s="130"/>
      <c r="E130" s="34">
        <v>5000</v>
      </c>
      <c r="F130" s="34">
        <v>5000</v>
      </c>
    </row>
    <row r="131" spans="1:6" ht="17.25" customHeight="1">
      <c r="A131" s="56" t="s">
        <v>516</v>
      </c>
      <c r="B131" s="56"/>
      <c r="C131" s="54" t="s">
        <v>354</v>
      </c>
      <c r="D131" s="130">
        <f>D132</f>
        <v>2420</v>
      </c>
      <c r="E131" s="34">
        <f>E132</f>
        <v>2000</v>
      </c>
      <c r="F131" s="34">
        <f>F132</f>
        <v>2000</v>
      </c>
    </row>
    <row r="132" spans="1:6" ht="38.25">
      <c r="A132" s="56"/>
      <c r="B132" s="63">
        <v>600</v>
      </c>
      <c r="C132" s="64" t="s">
        <v>297</v>
      </c>
      <c r="D132" s="130">
        <v>2420</v>
      </c>
      <c r="E132" s="34">
        <f>E133</f>
        <v>2000</v>
      </c>
      <c r="F132" s="34">
        <f>F133</f>
        <v>2000</v>
      </c>
    </row>
    <row r="133" spans="1:6" ht="12.75">
      <c r="A133" s="56"/>
      <c r="B133" s="63">
        <v>610</v>
      </c>
      <c r="C133" s="72" t="s">
        <v>329</v>
      </c>
      <c r="D133" s="130"/>
      <c r="E133" s="34">
        <v>2000</v>
      </c>
      <c r="F133" s="34">
        <v>2000</v>
      </c>
    </row>
    <row r="134" spans="1:6" ht="18" customHeight="1" hidden="1">
      <c r="A134" s="56" t="s">
        <v>660</v>
      </c>
      <c r="B134" s="63"/>
      <c r="C134" s="64" t="s">
        <v>661</v>
      </c>
      <c r="D134" s="130"/>
      <c r="E134" s="34">
        <f>E135</f>
        <v>0</v>
      </c>
      <c r="F134" s="34">
        <f>F135</f>
        <v>0</v>
      </c>
    </row>
    <row r="135" spans="1:6" ht="18.75" customHeight="1" hidden="1">
      <c r="A135" s="56"/>
      <c r="B135" s="56">
        <v>200</v>
      </c>
      <c r="C135" s="54" t="s">
        <v>270</v>
      </c>
      <c r="D135" s="130"/>
      <c r="E135" s="34">
        <f>E136</f>
        <v>0</v>
      </c>
      <c r="F135" s="34">
        <f>F136</f>
        <v>0</v>
      </c>
    </row>
    <row r="136" spans="1:6" ht="20.25" customHeight="1" hidden="1">
      <c r="A136" s="56"/>
      <c r="B136" s="56">
        <v>240</v>
      </c>
      <c r="C136" s="54" t="s">
        <v>271</v>
      </c>
      <c r="D136" s="130"/>
      <c r="E136" s="34">
        <v>0</v>
      </c>
      <c r="F136" s="34">
        <v>0</v>
      </c>
    </row>
    <row r="137" spans="1:6" ht="25.5">
      <c r="A137" s="56" t="s">
        <v>517</v>
      </c>
      <c r="B137" s="56"/>
      <c r="C137" s="54" t="s">
        <v>518</v>
      </c>
      <c r="D137" s="34"/>
      <c r="E137" s="34">
        <f aca="true" t="shared" si="4" ref="E137:F139">E138</f>
        <v>1611.8</v>
      </c>
      <c r="F137" s="34">
        <f t="shared" si="4"/>
        <v>1611.8</v>
      </c>
    </row>
    <row r="138" spans="1:6" ht="25.5">
      <c r="A138" s="56" t="s">
        <v>520</v>
      </c>
      <c r="B138" s="56"/>
      <c r="C138" s="54" t="s">
        <v>519</v>
      </c>
      <c r="D138" s="34"/>
      <c r="E138" s="34">
        <f t="shared" si="4"/>
        <v>1611.8</v>
      </c>
      <c r="F138" s="34">
        <f t="shared" si="4"/>
        <v>1611.8</v>
      </c>
    </row>
    <row r="139" spans="1:6" ht="12.75">
      <c r="A139" s="56"/>
      <c r="B139" s="56">
        <v>200</v>
      </c>
      <c r="C139" s="54" t="s">
        <v>270</v>
      </c>
      <c r="D139" s="34"/>
      <c r="E139" s="34">
        <f t="shared" si="4"/>
        <v>1611.8</v>
      </c>
      <c r="F139" s="34">
        <f t="shared" si="4"/>
        <v>1611.8</v>
      </c>
    </row>
    <row r="140" spans="1:6" ht="19.5" customHeight="1">
      <c r="A140" s="56"/>
      <c r="B140" s="56">
        <v>240</v>
      </c>
      <c r="C140" s="54" t="s">
        <v>271</v>
      </c>
      <c r="D140" s="34"/>
      <c r="E140" s="34">
        <v>1611.8</v>
      </c>
      <c r="F140" s="34">
        <v>1611.8</v>
      </c>
    </row>
    <row r="141" spans="1:6" ht="25.5">
      <c r="A141" s="53" t="s">
        <v>521</v>
      </c>
      <c r="B141" s="56"/>
      <c r="C141" s="54" t="s">
        <v>394</v>
      </c>
      <c r="D141" s="131"/>
      <c r="E141" s="35">
        <f>E142+E159+E156</f>
        <v>30358.3</v>
      </c>
      <c r="F141" s="35">
        <f>F142+F159+F156</f>
        <v>20258</v>
      </c>
    </row>
    <row r="142" spans="1:6" ht="38.25">
      <c r="A142" s="53" t="s">
        <v>523</v>
      </c>
      <c r="B142" s="56"/>
      <c r="C142" s="54" t="s">
        <v>522</v>
      </c>
      <c r="D142" s="131"/>
      <c r="E142" s="35">
        <f>E143+E146+E149</f>
        <v>23095.4</v>
      </c>
      <c r="F142" s="35">
        <f>F143+F146+F149</f>
        <v>13722.4</v>
      </c>
    </row>
    <row r="143" spans="1:6" ht="25.5">
      <c r="A143" s="53" t="s">
        <v>524</v>
      </c>
      <c r="B143" s="56"/>
      <c r="C143" s="54" t="s">
        <v>328</v>
      </c>
      <c r="D143" s="131"/>
      <c r="E143" s="35">
        <f>E144</f>
        <v>15062.2</v>
      </c>
      <c r="F143" s="35">
        <f>F144</f>
        <v>8832.9</v>
      </c>
    </row>
    <row r="144" spans="1:6" ht="38.25">
      <c r="A144" s="73"/>
      <c r="B144" s="71">
        <v>600</v>
      </c>
      <c r="C144" s="64" t="s">
        <v>297</v>
      </c>
      <c r="D144" s="131"/>
      <c r="E144" s="35">
        <f>E145</f>
        <v>15062.2</v>
      </c>
      <c r="F144" s="35">
        <f>F145</f>
        <v>8832.9</v>
      </c>
    </row>
    <row r="145" spans="1:6" ht="12.75">
      <c r="A145" s="73"/>
      <c r="B145" s="71">
        <v>610</v>
      </c>
      <c r="C145" s="72" t="s">
        <v>329</v>
      </c>
      <c r="D145" s="131"/>
      <c r="E145" s="35">
        <v>15062.2</v>
      </c>
      <c r="F145" s="35">
        <v>8832.9</v>
      </c>
    </row>
    <row r="146" spans="1:6" ht="25.5">
      <c r="A146" s="53" t="s">
        <v>525</v>
      </c>
      <c r="B146" s="75"/>
      <c r="C146" s="62" t="s">
        <v>526</v>
      </c>
      <c r="D146" s="137"/>
      <c r="E146" s="40">
        <f>E147+E154</f>
        <v>8033.2</v>
      </c>
      <c r="F146" s="40">
        <f>F147+F154</f>
        <v>4889.5</v>
      </c>
    </row>
    <row r="147" spans="1:6" ht="38.25">
      <c r="A147" s="59"/>
      <c r="B147" s="71">
        <v>600</v>
      </c>
      <c r="C147" s="64" t="s">
        <v>297</v>
      </c>
      <c r="D147" s="131"/>
      <c r="E147" s="35">
        <f>E148</f>
        <v>3785.8</v>
      </c>
      <c r="F147" s="35">
        <f>F148</f>
        <v>1174.2</v>
      </c>
    </row>
    <row r="148" spans="1:6" ht="12.75">
      <c r="A148" s="59"/>
      <c r="B148" s="71">
        <v>610</v>
      </c>
      <c r="C148" s="72" t="s">
        <v>329</v>
      </c>
      <c r="D148" s="131"/>
      <c r="E148" s="35">
        <v>3785.8</v>
      </c>
      <c r="F148" s="35">
        <v>1174.2</v>
      </c>
    </row>
    <row r="149" spans="1:6" ht="25.5" hidden="1">
      <c r="A149" s="59" t="s">
        <v>662</v>
      </c>
      <c r="B149" s="73"/>
      <c r="C149" s="54" t="s">
        <v>663</v>
      </c>
      <c r="D149" s="131"/>
      <c r="E149" s="35">
        <f aca="true" t="shared" si="5" ref="E149:F152">E150</f>
        <v>0</v>
      </c>
      <c r="F149" s="35">
        <f t="shared" si="5"/>
        <v>0</v>
      </c>
    </row>
    <row r="150" spans="1:6" ht="38.25" hidden="1">
      <c r="A150" s="68" t="s">
        <v>664</v>
      </c>
      <c r="B150" s="73"/>
      <c r="C150" s="54" t="s">
        <v>327</v>
      </c>
      <c r="D150" s="131"/>
      <c r="E150" s="35">
        <f t="shared" si="5"/>
        <v>0</v>
      </c>
      <c r="F150" s="35">
        <f t="shared" si="5"/>
        <v>0</v>
      </c>
    </row>
    <row r="151" spans="1:6" ht="51" hidden="1">
      <c r="A151" s="68" t="s">
        <v>665</v>
      </c>
      <c r="B151" s="73"/>
      <c r="C151" s="54" t="s">
        <v>666</v>
      </c>
      <c r="D151" s="131"/>
      <c r="E151" s="35">
        <f t="shared" si="5"/>
        <v>0</v>
      </c>
      <c r="F151" s="35">
        <f t="shared" si="5"/>
        <v>0</v>
      </c>
    </row>
    <row r="152" spans="1:6" ht="25.5" hidden="1">
      <c r="A152" s="73"/>
      <c r="B152" s="59">
        <v>400</v>
      </c>
      <c r="C152" s="64" t="s">
        <v>343</v>
      </c>
      <c r="D152" s="131"/>
      <c r="E152" s="35">
        <f t="shared" si="5"/>
        <v>0</v>
      </c>
      <c r="F152" s="35">
        <f t="shared" si="5"/>
        <v>0</v>
      </c>
    </row>
    <row r="153" spans="1:6" ht="12.75" hidden="1">
      <c r="A153" s="74"/>
      <c r="B153" s="59">
        <v>410</v>
      </c>
      <c r="C153" s="54" t="s">
        <v>344</v>
      </c>
      <c r="D153" s="138"/>
      <c r="E153" s="139">
        <v>0</v>
      </c>
      <c r="F153" s="139">
        <v>0</v>
      </c>
    </row>
    <row r="154" spans="1:6" ht="12.75">
      <c r="A154" s="74"/>
      <c r="B154" s="56">
        <v>200</v>
      </c>
      <c r="C154" s="54" t="s">
        <v>270</v>
      </c>
      <c r="D154" s="138"/>
      <c r="E154" s="139">
        <f>E155</f>
        <v>4247.4</v>
      </c>
      <c r="F154" s="139">
        <f>F155</f>
        <v>3715.3</v>
      </c>
    </row>
    <row r="155" spans="1:6" ht="12.75">
      <c r="A155" s="73"/>
      <c r="B155" s="56">
        <v>240</v>
      </c>
      <c r="C155" s="55" t="s">
        <v>271</v>
      </c>
      <c r="D155" s="138"/>
      <c r="E155" s="139">
        <f>4974.7-727.3</f>
        <v>4247.4</v>
      </c>
      <c r="F155" s="139">
        <v>3715.3</v>
      </c>
    </row>
    <row r="156" spans="1:6" ht="76.5">
      <c r="A156" s="68" t="s">
        <v>794</v>
      </c>
      <c r="B156" s="56"/>
      <c r="C156" s="85" t="s">
        <v>795</v>
      </c>
      <c r="D156" s="138"/>
      <c r="E156" s="139">
        <f>E157</f>
        <v>727.3</v>
      </c>
      <c r="F156" s="139">
        <f>F157</f>
        <v>0</v>
      </c>
    </row>
    <row r="157" spans="1:6" ht="12.75">
      <c r="A157" s="73"/>
      <c r="B157" s="63">
        <v>500</v>
      </c>
      <c r="C157" s="64" t="s">
        <v>286</v>
      </c>
      <c r="D157" s="138"/>
      <c r="E157" s="139">
        <f>E158</f>
        <v>727.3</v>
      </c>
      <c r="F157" s="139">
        <f>F158</f>
        <v>0</v>
      </c>
    </row>
    <row r="158" spans="1:6" ht="12.75">
      <c r="A158" s="73"/>
      <c r="B158" s="63">
        <v>540</v>
      </c>
      <c r="C158" s="64" t="s">
        <v>253</v>
      </c>
      <c r="D158" s="138"/>
      <c r="E158" s="139">
        <v>727.3</v>
      </c>
      <c r="F158" s="139">
        <v>0</v>
      </c>
    </row>
    <row r="159" spans="1:6" ht="51">
      <c r="A159" s="59" t="s">
        <v>140</v>
      </c>
      <c r="B159" s="53"/>
      <c r="C159" s="54" t="s">
        <v>139</v>
      </c>
      <c r="D159" s="138"/>
      <c r="E159" s="139">
        <f>E160</f>
        <v>6535.6</v>
      </c>
      <c r="F159" s="139">
        <f>F160</f>
        <v>6535.6</v>
      </c>
    </row>
    <row r="160" spans="1:6" ht="12.75">
      <c r="A160" s="75"/>
      <c r="B160" s="53" t="s">
        <v>335</v>
      </c>
      <c r="C160" s="54" t="s">
        <v>270</v>
      </c>
      <c r="D160" s="138"/>
      <c r="E160" s="139">
        <f>E161</f>
        <v>6535.6</v>
      </c>
      <c r="F160" s="139">
        <f>F161</f>
        <v>6535.6</v>
      </c>
    </row>
    <row r="161" spans="1:6" ht="12.75">
      <c r="A161" s="75"/>
      <c r="B161" s="53" t="s">
        <v>336</v>
      </c>
      <c r="C161" s="55" t="s">
        <v>271</v>
      </c>
      <c r="D161" s="138"/>
      <c r="E161" s="139">
        <v>6535.6</v>
      </c>
      <c r="F161" s="139">
        <v>6535.6</v>
      </c>
    </row>
    <row r="162" spans="1:6" ht="27.75" customHeight="1">
      <c r="A162" s="53" t="s">
        <v>527</v>
      </c>
      <c r="B162" s="56"/>
      <c r="C162" s="54" t="s">
        <v>531</v>
      </c>
      <c r="D162" s="140">
        <f>D163</f>
        <v>473.3</v>
      </c>
      <c r="E162" s="35">
        <f>E163+E167</f>
        <v>855.5</v>
      </c>
      <c r="F162" s="35">
        <f>F163+F167</f>
        <v>855.5</v>
      </c>
    </row>
    <row r="163" spans="1:6" ht="38.25">
      <c r="A163" s="53" t="s">
        <v>529</v>
      </c>
      <c r="B163" s="56"/>
      <c r="C163" s="54" t="s">
        <v>528</v>
      </c>
      <c r="D163" s="140">
        <f>D165</f>
        <v>473.3</v>
      </c>
      <c r="E163" s="35">
        <f aca="true" t="shared" si="6" ref="E163:F165">E164</f>
        <v>300</v>
      </c>
      <c r="F163" s="35">
        <f t="shared" si="6"/>
        <v>300</v>
      </c>
    </row>
    <row r="164" spans="1:6" ht="25.5">
      <c r="A164" s="53" t="s">
        <v>530</v>
      </c>
      <c r="B164" s="56"/>
      <c r="C164" s="54" t="s">
        <v>532</v>
      </c>
      <c r="D164" s="140"/>
      <c r="E164" s="35">
        <f t="shared" si="6"/>
        <v>300</v>
      </c>
      <c r="F164" s="35">
        <f t="shared" si="6"/>
        <v>300</v>
      </c>
    </row>
    <row r="165" spans="1:6" ht="12.75">
      <c r="A165" s="56"/>
      <c r="B165" s="56">
        <v>200</v>
      </c>
      <c r="C165" s="54" t="s">
        <v>270</v>
      </c>
      <c r="D165" s="140">
        <v>473.3</v>
      </c>
      <c r="E165" s="35">
        <f t="shared" si="6"/>
        <v>300</v>
      </c>
      <c r="F165" s="35">
        <f t="shared" si="6"/>
        <v>300</v>
      </c>
    </row>
    <row r="166" spans="1:6" ht="12.75">
      <c r="A166" s="56"/>
      <c r="B166" s="56">
        <v>240</v>
      </c>
      <c r="C166" s="55" t="s">
        <v>271</v>
      </c>
      <c r="D166" s="140"/>
      <c r="E166" s="35">
        <v>300</v>
      </c>
      <c r="F166" s="35">
        <v>300</v>
      </c>
    </row>
    <row r="167" spans="1:6" ht="30" customHeight="1">
      <c r="A167" s="53" t="s">
        <v>533</v>
      </c>
      <c r="B167" s="56"/>
      <c r="C167" s="54" t="s">
        <v>534</v>
      </c>
      <c r="D167" s="130">
        <f>D309</f>
        <v>800</v>
      </c>
      <c r="E167" s="34">
        <f aca="true" t="shared" si="7" ref="E167:F170">E168</f>
        <v>555.5</v>
      </c>
      <c r="F167" s="34">
        <f t="shared" si="7"/>
        <v>555.5</v>
      </c>
    </row>
    <row r="168" spans="1:6" ht="25.5">
      <c r="A168" s="53" t="s">
        <v>535</v>
      </c>
      <c r="B168" s="56"/>
      <c r="C168" s="54" t="s">
        <v>536</v>
      </c>
      <c r="D168" s="140"/>
      <c r="E168" s="35">
        <f t="shared" si="7"/>
        <v>555.5</v>
      </c>
      <c r="F168" s="35">
        <f t="shared" si="7"/>
        <v>555.5</v>
      </c>
    </row>
    <row r="169" spans="1:6" ht="38.25">
      <c r="A169" s="53" t="s">
        <v>538</v>
      </c>
      <c r="B169" s="56"/>
      <c r="C169" s="54" t="s">
        <v>315</v>
      </c>
      <c r="D169" s="140"/>
      <c r="E169" s="35">
        <f t="shared" si="7"/>
        <v>555.5</v>
      </c>
      <c r="F169" s="35">
        <f t="shared" si="7"/>
        <v>555.5</v>
      </c>
    </row>
    <row r="170" spans="1:6" ht="12.75">
      <c r="A170" s="56"/>
      <c r="B170" s="63">
        <v>500</v>
      </c>
      <c r="C170" s="64" t="s">
        <v>286</v>
      </c>
      <c r="D170" s="140"/>
      <c r="E170" s="35">
        <f t="shared" si="7"/>
        <v>555.5</v>
      </c>
      <c r="F170" s="35">
        <f t="shared" si="7"/>
        <v>555.5</v>
      </c>
    </row>
    <row r="171" spans="1:6" ht="12.75">
      <c r="A171" s="56"/>
      <c r="B171" s="63">
        <v>540</v>
      </c>
      <c r="C171" s="64" t="s">
        <v>253</v>
      </c>
      <c r="D171" s="140"/>
      <c r="E171" s="35">
        <v>555.5</v>
      </c>
      <c r="F171" s="35">
        <v>555.5</v>
      </c>
    </row>
    <row r="172" spans="1:6" ht="12.75">
      <c r="A172" s="56" t="s">
        <v>543</v>
      </c>
      <c r="B172" s="56"/>
      <c r="C172" s="54" t="s">
        <v>395</v>
      </c>
      <c r="D172" s="130" t="e">
        <f>D173</f>
        <v>#REF!</v>
      </c>
      <c r="E172" s="34">
        <f>E173</f>
        <v>2700</v>
      </c>
      <c r="F172" s="34">
        <f>F173</f>
        <v>2700</v>
      </c>
    </row>
    <row r="173" spans="1:6" ht="25.5">
      <c r="A173" s="56" t="s">
        <v>546</v>
      </c>
      <c r="B173" s="56"/>
      <c r="C173" s="54" t="s">
        <v>545</v>
      </c>
      <c r="D173" s="130" t="e">
        <f>#REF!</f>
        <v>#REF!</v>
      </c>
      <c r="E173" s="34">
        <f>E174+E177</f>
        <v>2700</v>
      </c>
      <c r="F173" s="34">
        <f>F174+F177</f>
        <v>2700</v>
      </c>
    </row>
    <row r="174" spans="1:6" ht="12.75">
      <c r="A174" s="56" t="s">
        <v>547</v>
      </c>
      <c r="B174" s="56"/>
      <c r="C174" s="54" t="s">
        <v>548</v>
      </c>
      <c r="D174" s="130"/>
      <c r="E174" s="34">
        <f>E175</f>
        <v>300</v>
      </c>
      <c r="F174" s="34">
        <f>F175</f>
        <v>300</v>
      </c>
    </row>
    <row r="175" spans="1:6" ht="12.75">
      <c r="A175" s="56"/>
      <c r="B175" s="53" t="s">
        <v>335</v>
      </c>
      <c r="C175" s="54" t="s">
        <v>270</v>
      </c>
      <c r="D175" s="130"/>
      <c r="E175" s="34">
        <f>E176</f>
        <v>300</v>
      </c>
      <c r="F175" s="34">
        <f>F176</f>
        <v>300</v>
      </c>
    </row>
    <row r="176" spans="1:6" ht="12.75">
      <c r="A176" s="56"/>
      <c r="B176" s="53" t="s">
        <v>336</v>
      </c>
      <c r="C176" s="55" t="s">
        <v>271</v>
      </c>
      <c r="D176" s="130"/>
      <c r="E176" s="34">
        <v>300</v>
      </c>
      <c r="F176" s="34">
        <v>300</v>
      </c>
    </row>
    <row r="177" spans="1:6" ht="51">
      <c r="A177" s="56" t="s">
        <v>549</v>
      </c>
      <c r="B177" s="53"/>
      <c r="C177" s="54" t="s">
        <v>550</v>
      </c>
      <c r="D177" s="134"/>
      <c r="E177" s="36">
        <f>E178</f>
        <v>2400</v>
      </c>
      <c r="F177" s="36">
        <f>F178</f>
        <v>2400</v>
      </c>
    </row>
    <row r="178" spans="1:6" ht="12.75">
      <c r="A178" s="57"/>
      <c r="B178" s="53" t="s">
        <v>335</v>
      </c>
      <c r="C178" s="54" t="s">
        <v>270</v>
      </c>
      <c r="D178" s="134"/>
      <c r="E178" s="36">
        <f>E179</f>
        <v>2400</v>
      </c>
      <c r="F178" s="36">
        <f>F179</f>
        <v>2400</v>
      </c>
    </row>
    <row r="179" spans="1:6" ht="12.75">
      <c r="A179" s="57"/>
      <c r="B179" s="53" t="s">
        <v>336</v>
      </c>
      <c r="C179" s="55" t="s">
        <v>271</v>
      </c>
      <c r="D179" s="134"/>
      <c r="E179" s="36">
        <v>2400</v>
      </c>
      <c r="F179" s="36">
        <v>2400</v>
      </c>
    </row>
    <row r="180" spans="1:6" ht="25.5">
      <c r="A180" s="57" t="s">
        <v>544</v>
      </c>
      <c r="B180" s="70"/>
      <c r="C180" s="54" t="s">
        <v>397</v>
      </c>
      <c r="D180" s="137"/>
      <c r="E180" s="40">
        <f>E181+E209</f>
        <v>12905.9</v>
      </c>
      <c r="F180" s="40">
        <f>F181+F209</f>
        <v>12905.9</v>
      </c>
    </row>
    <row r="181" spans="1:6" ht="25.5">
      <c r="A181" s="57" t="s">
        <v>553</v>
      </c>
      <c r="B181" s="70"/>
      <c r="C181" s="54" t="s">
        <v>552</v>
      </c>
      <c r="D181" s="137"/>
      <c r="E181" s="40">
        <f>E182+E185+E188+E191+E194+E197+E200+E203+E206</f>
        <v>11997.1</v>
      </c>
      <c r="F181" s="40">
        <f>F182+F185+F188+F191+F194+F197+F200+F203+F206</f>
        <v>11997.1</v>
      </c>
    </row>
    <row r="182" spans="1:6" ht="12.75">
      <c r="A182" s="57" t="s">
        <v>557</v>
      </c>
      <c r="B182" s="56"/>
      <c r="C182" s="85" t="s">
        <v>93</v>
      </c>
      <c r="D182" s="130"/>
      <c r="E182" s="34">
        <f>E183</f>
        <v>3094.2</v>
      </c>
      <c r="F182" s="34">
        <f>F183</f>
        <v>3094.2</v>
      </c>
    </row>
    <row r="183" spans="1:6" ht="38.25">
      <c r="A183" s="56"/>
      <c r="B183" s="63">
        <v>600</v>
      </c>
      <c r="C183" s="64" t="s">
        <v>297</v>
      </c>
      <c r="D183" s="130"/>
      <c r="E183" s="34">
        <f>E184</f>
        <v>3094.2</v>
      </c>
      <c r="F183" s="34">
        <f>F184</f>
        <v>3094.2</v>
      </c>
    </row>
    <row r="184" spans="1:6" ht="12.75">
      <c r="A184" s="56"/>
      <c r="B184" s="63">
        <v>610</v>
      </c>
      <c r="C184" s="72" t="s">
        <v>329</v>
      </c>
      <c r="D184" s="130"/>
      <c r="E184" s="34">
        <v>3094.2</v>
      </c>
      <c r="F184" s="34">
        <v>3094.2</v>
      </c>
    </row>
    <row r="185" spans="1:6" ht="38.25">
      <c r="A185" s="57" t="s">
        <v>558</v>
      </c>
      <c r="B185" s="56"/>
      <c r="C185" s="54" t="s">
        <v>94</v>
      </c>
      <c r="D185" s="130"/>
      <c r="E185" s="34">
        <f>E186</f>
        <v>928.3</v>
      </c>
      <c r="F185" s="34">
        <f>F186</f>
        <v>928.3</v>
      </c>
    </row>
    <row r="186" spans="1:6" ht="38.25">
      <c r="A186" s="56"/>
      <c r="B186" s="63">
        <v>600</v>
      </c>
      <c r="C186" s="64" t="s">
        <v>297</v>
      </c>
      <c r="D186" s="130"/>
      <c r="E186" s="34">
        <f>E187</f>
        <v>928.3</v>
      </c>
      <c r="F186" s="34">
        <f>F187</f>
        <v>928.3</v>
      </c>
    </row>
    <row r="187" spans="1:6" ht="12.75">
      <c r="A187" s="56"/>
      <c r="B187" s="63">
        <v>610</v>
      </c>
      <c r="C187" s="72" t="s">
        <v>329</v>
      </c>
      <c r="D187" s="130"/>
      <c r="E187" s="34">
        <v>928.3</v>
      </c>
      <c r="F187" s="34">
        <v>928.3</v>
      </c>
    </row>
    <row r="188" spans="1:6" ht="12.75">
      <c r="A188" s="57" t="s">
        <v>559</v>
      </c>
      <c r="B188" s="56"/>
      <c r="C188" s="54" t="s">
        <v>97</v>
      </c>
      <c r="D188" s="134"/>
      <c r="E188" s="36">
        <f>E189</f>
        <v>928.3</v>
      </c>
      <c r="F188" s="36">
        <f>F189</f>
        <v>928.3</v>
      </c>
    </row>
    <row r="189" spans="1:6" ht="38.25">
      <c r="A189" s="56"/>
      <c r="B189" s="63">
        <v>600</v>
      </c>
      <c r="C189" s="64" t="s">
        <v>297</v>
      </c>
      <c r="D189" s="134"/>
      <c r="E189" s="36">
        <f>E190</f>
        <v>928.3</v>
      </c>
      <c r="F189" s="36">
        <f>F190</f>
        <v>928.3</v>
      </c>
    </row>
    <row r="190" spans="1:6" ht="12.75">
      <c r="A190" s="56"/>
      <c r="B190" s="63">
        <v>610</v>
      </c>
      <c r="C190" s="72" t="s">
        <v>329</v>
      </c>
      <c r="D190" s="134"/>
      <c r="E190" s="36">
        <v>928.3</v>
      </c>
      <c r="F190" s="36">
        <v>928.3</v>
      </c>
    </row>
    <row r="191" spans="1:6" ht="25.5">
      <c r="A191" s="57" t="s">
        <v>555</v>
      </c>
      <c r="B191" s="70"/>
      <c r="C191" s="58" t="s">
        <v>667</v>
      </c>
      <c r="D191" s="134"/>
      <c r="E191" s="36">
        <f>E192</f>
        <v>2243.9</v>
      </c>
      <c r="F191" s="36">
        <f>F192</f>
        <v>2243.9</v>
      </c>
    </row>
    <row r="192" spans="1:6" ht="38.25">
      <c r="A192" s="56"/>
      <c r="B192" s="63">
        <v>600</v>
      </c>
      <c r="C192" s="64" t="s">
        <v>297</v>
      </c>
      <c r="D192" s="130"/>
      <c r="E192" s="34">
        <f>E193</f>
        <v>2243.9</v>
      </c>
      <c r="F192" s="34">
        <f>F193</f>
        <v>2243.9</v>
      </c>
    </row>
    <row r="193" spans="1:6" ht="12.75">
      <c r="A193" s="56"/>
      <c r="B193" s="63">
        <v>610</v>
      </c>
      <c r="C193" s="72" t="s">
        <v>329</v>
      </c>
      <c r="D193" s="130"/>
      <c r="E193" s="34">
        <v>2243.9</v>
      </c>
      <c r="F193" s="34">
        <v>2243.9</v>
      </c>
    </row>
    <row r="194" spans="1:6" ht="25.5">
      <c r="A194" s="56" t="s">
        <v>554</v>
      </c>
      <c r="B194" s="71"/>
      <c r="C194" s="64" t="s">
        <v>551</v>
      </c>
      <c r="D194" s="131"/>
      <c r="E194" s="35">
        <f>E195</f>
        <v>464.1</v>
      </c>
      <c r="F194" s="35">
        <f>F195</f>
        <v>464.1</v>
      </c>
    </row>
    <row r="195" spans="1:6" ht="38.25">
      <c r="A195" s="59"/>
      <c r="B195" s="71">
        <v>600</v>
      </c>
      <c r="C195" s="64" t="s">
        <v>297</v>
      </c>
      <c r="D195" s="137"/>
      <c r="E195" s="40">
        <f>E196</f>
        <v>464.1</v>
      </c>
      <c r="F195" s="40">
        <f>F196</f>
        <v>464.1</v>
      </c>
    </row>
    <row r="196" spans="1:6" ht="12.75">
      <c r="A196" s="59"/>
      <c r="B196" s="71">
        <v>610</v>
      </c>
      <c r="C196" s="72" t="s">
        <v>329</v>
      </c>
      <c r="D196" s="137"/>
      <c r="E196" s="40">
        <v>464.1</v>
      </c>
      <c r="F196" s="40">
        <v>464.1</v>
      </c>
    </row>
    <row r="197" spans="1:6" ht="51">
      <c r="A197" s="57" t="s">
        <v>556</v>
      </c>
      <c r="B197" s="70"/>
      <c r="C197" s="86" t="s">
        <v>95</v>
      </c>
      <c r="D197" s="134"/>
      <c r="E197" s="36">
        <f>E198</f>
        <v>391.9</v>
      </c>
      <c r="F197" s="36">
        <f>F198</f>
        <v>391.9</v>
      </c>
    </row>
    <row r="198" spans="1:6" ht="38.25">
      <c r="A198" s="57"/>
      <c r="B198" s="63">
        <v>600</v>
      </c>
      <c r="C198" s="64" t="s">
        <v>297</v>
      </c>
      <c r="D198" s="134"/>
      <c r="E198" s="36">
        <f>E199</f>
        <v>391.9</v>
      </c>
      <c r="F198" s="36">
        <f>F199</f>
        <v>391.9</v>
      </c>
    </row>
    <row r="199" spans="1:6" ht="12.75">
      <c r="A199" s="57"/>
      <c r="B199" s="70">
        <v>610</v>
      </c>
      <c r="C199" s="79" t="s">
        <v>329</v>
      </c>
      <c r="D199" s="134"/>
      <c r="E199" s="36">
        <v>391.9</v>
      </c>
      <c r="F199" s="36">
        <v>391.9</v>
      </c>
    </row>
    <row r="200" spans="1:6" ht="25.5">
      <c r="A200" s="57" t="s">
        <v>560</v>
      </c>
      <c r="B200" s="70"/>
      <c r="C200" s="86" t="s">
        <v>145</v>
      </c>
      <c r="D200" s="134"/>
      <c r="E200" s="36">
        <f>E201</f>
        <v>2417.5</v>
      </c>
      <c r="F200" s="36">
        <f>F201</f>
        <v>2417.5</v>
      </c>
    </row>
    <row r="201" spans="1:6" ht="38.25">
      <c r="A201" s="57"/>
      <c r="B201" s="63">
        <v>600</v>
      </c>
      <c r="C201" s="64" t="s">
        <v>297</v>
      </c>
      <c r="D201" s="134"/>
      <c r="E201" s="36">
        <f>E202</f>
        <v>2417.5</v>
      </c>
      <c r="F201" s="36">
        <f>F202</f>
        <v>2417.5</v>
      </c>
    </row>
    <row r="202" spans="1:6" ht="12.75">
      <c r="A202" s="57"/>
      <c r="B202" s="70">
        <v>610</v>
      </c>
      <c r="C202" s="79" t="s">
        <v>329</v>
      </c>
      <c r="D202" s="134"/>
      <c r="E202" s="36">
        <v>2417.5</v>
      </c>
      <c r="F202" s="36">
        <v>2417.5</v>
      </c>
    </row>
    <row r="203" spans="1:6" ht="12.75">
      <c r="A203" s="57" t="s">
        <v>137</v>
      </c>
      <c r="B203" s="70"/>
      <c r="C203" s="79" t="s">
        <v>146</v>
      </c>
      <c r="D203" s="134"/>
      <c r="E203" s="36">
        <f>E204</f>
        <v>509.6</v>
      </c>
      <c r="F203" s="36">
        <f>F204</f>
        <v>509.6</v>
      </c>
    </row>
    <row r="204" spans="1:6" ht="38.25">
      <c r="A204" s="57"/>
      <c r="B204" s="63">
        <v>600</v>
      </c>
      <c r="C204" s="64" t="s">
        <v>297</v>
      </c>
      <c r="D204" s="134"/>
      <c r="E204" s="36">
        <f>E205</f>
        <v>509.6</v>
      </c>
      <c r="F204" s="36">
        <f>F205</f>
        <v>509.6</v>
      </c>
    </row>
    <row r="205" spans="1:6" ht="12.75">
      <c r="A205" s="57"/>
      <c r="B205" s="70">
        <v>610</v>
      </c>
      <c r="C205" s="79" t="s">
        <v>329</v>
      </c>
      <c r="D205" s="134"/>
      <c r="E205" s="36">
        <v>509.6</v>
      </c>
      <c r="F205" s="36">
        <v>509.6</v>
      </c>
    </row>
    <row r="206" spans="1:6" ht="12.75">
      <c r="A206" s="57" t="s">
        <v>138</v>
      </c>
      <c r="B206" s="70"/>
      <c r="C206" s="79" t="s">
        <v>147</v>
      </c>
      <c r="D206" s="134"/>
      <c r="E206" s="36">
        <f>E207</f>
        <v>1019.3</v>
      </c>
      <c r="F206" s="36">
        <f>F207</f>
        <v>1019.3</v>
      </c>
    </row>
    <row r="207" spans="1:6" ht="38.25">
      <c r="A207" s="57"/>
      <c r="B207" s="63">
        <v>600</v>
      </c>
      <c r="C207" s="64" t="s">
        <v>297</v>
      </c>
      <c r="D207" s="134"/>
      <c r="E207" s="36">
        <f>E208</f>
        <v>1019.3</v>
      </c>
      <c r="F207" s="36">
        <f>F208</f>
        <v>1019.3</v>
      </c>
    </row>
    <row r="208" spans="1:6" ht="12.75">
      <c r="A208" s="57"/>
      <c r="B208" s="70">
        <v>610</v>
      </c>
      <c r="C208" s="79" t="s">
        <v>329</v>
      </c>
      <c r="D208" s="134"/>
      <c r="E208" s="36">
        <v>1019.3</v>
      </c>
      <c r="F208" s="36">
        <v>1019.3</v>
      </c>
    </row>
    <row r="209" spans="1:6" ht="51">
      <c r="A209" s="57" t="s">
        <v>30</v>
      </c>
      <c r="B209" s="70"/>
      <c r="C209" s="86" t="s">
        <v>31</v>
      </c>
      <c r="D209" s="134"/>
      <c r="E209" s="36">
        <f>E210</f>
        <v>908.8</v>
      </c>
      <c r="F209" s="36">
        <f>F210</f>
        <v>908.8</v>
      </c>
    </row>
    <row r="210" spans="1:6" ht="12.75">
      <c r="A210" s="57"/>
      <c r="B210" s="53" t="s">
        <v>335</v>
      </c>
      <c r="C210" s="54" t="s">
        <v>270</v>
      </c>
      <c r="D210" s="134"/>
      <c r="E210" s="36">
        <f>E211</f>
        <v>908.8</v>
      </c>
      <c r="F210" s="36">
        <f>F211</f>
        <v>908.8</v>
      </c>
    </row>
    <row r="211" spans="1:6" ht="12.75">
      <c r="A211" s="57"/>
      <c r="B211" s="53" t="s">
        <v>336</v>
      </c>
      <c r="C211" s="55" t="s">
        <v>271</v>
      </c>
      <c r="D211" s="134"/>
      <c r="E211" s="36">
        <v>908.8</v>
      </c>
      <c r="F211" s="36">
        <v>908.8</v>
      </c>
    </row>
    <row r="212" spans="1:6" ht="25.5">
      <c r="A212" s="56" t="s">
        <v>820</v>
      </c>
      <c r="B212" s="65"/>
      <c r="C212" s="54" t="s">
        <v>823</v>
      </c>
      <c r="D212" s="134"/>
      <c r="E212" s="36">
        <f aca="true" t="shared" si="8" ref="E212:F215">E213</f>
        <v>2910.6</v>
      </c>
      <c r="F212" s="36">
        <f t="shared" si="8"/>
        <v>0</v>
      </c>
    </row>
    <row r="213" spans="1:6" ht="38.25">
      <c r="A213" s="56" t="s">
        <v>821</v>
      </c>
      <c r="B213" s="65"/>
      <c r="C213" s="54" t="s">
        <v>822</v>
      </c>
      <c r="D213" s="134"/>
      <c r="E213" s="36">
        <f t="shared" si="8"/>
        <v>2910.6</v>
      </c>
      <c r="F213" s="36">
        <f t="shared" si="8"/>
        <v>0</v>
      </c>
    </row>
    <row r="214" spans="1:6" ht="38.25">
      <c r="A214" s="56" t="s">
        <v>831</v>
      </c>
      <c r="B214" s="53"/>
      <c r="C214" s="54" t="s">
        <v>825</v>
      </c>
      <c r="D214" s="134"/>
      <c r="E214" s="36">
        <f t="shared" si="8"/>
        <v>2910.6</v>
      </c>
      <c r="F214" s="36">
        <f t="shared" si="8"/>
        <v>0</v>
      </c>
    </row>
    <row r="215" spans="1:6" ht="25.5">
      <c r="A215" s="56"/>
      <c r="B215" s="59">
        <v>400</v>
      </c>
      <c r="C215" s="64" t="s">
        <v>343</v>
      </c>
      <c r="D215" s="134"/>
      <c r="E215" s="36">
        <f t="shared" si="8"/>
        <v>2910.6</v>
      </c>
      <c r="F215" s="36">
        <f t="shared" si="8"/>
        <v>0</v>
      </c>
    </row>
    <row r="216" spans="1:6" ht="12.75">
      <c r="A216" s="56"/>
      <c r="B216" s="59">
        <v>410</v>
      </c>
      <c r="C216" s="54" t="s">
        <v>344</v>
      </c>
      <c r="D216" s="134"/>
      <c r="E216" s="36">
        <v>2910.6</v>
      </c>
      <c r="F216" s="36">
        <v>0</v>
      </c>
    </row>
    <row r="217" spans="1:6" ht="38.25">
      <c r="A217" s="69" t="s">
        <v>561</v>
      </c>
      <c r="B217" s="69"/>
      <c r="C217" s="51" t="s">
        <v>449</v>
      </c>
      <c r="D217" s="132"/>
      <c r="E217" s="41">
        <f>E218+E221</f>
        <v>200</v>
      </c>
      <c r="F217" s="41">
        <f>F218+F221</f>
        <v>200</v>
      </c>
    </row>
    <row r="218" spans="1:6" ht="25.5">
      <c r="A218" s="53" t="s">
        <v>562</v>
      </c>
      <c r="B218" s="53"/>
      <c r="C218" s="54" t="s">
        <v>450</v>
      </c>
      <c r="D218" s="130"/>
      <c r="E218" s="34">
        <f>E219</f>
        <v>100</v>
      </c>
      <c r="F218" s="34">
        <f>F219</f>
        <v>100</v>
      </c>
    </row>
    <row r="219" spans="1:6" ht="12.75">
      <c r="A219" s="56"/>
      <c r="B219" s="53" t="s">
        <v>335</v>
      </c>
      <c r="C219" s="54" t="s">
        <v>270</v>
      </c>
      <c r="D219" s="130"/>
      <c r="E219" s="34">
        <f>E220</f>
        <v>100</v>
      </c>
      <c r="F219" s="34">
        <f>F220</f>
        <v>100</v>
      </c>
    </row>
    <row r="220" spans="1:6" ht="12.75">
      <c r="A220" s="56"/>
      <c r="B220" s="53" t="s">
        <v>336</v>
      </c>
      <c r="C220" s="55" t="s">
        <v>271</v>
      </c>
      <c r="D220" s="130"/>
      <c r="E220" s="34">
        <v>100</v>
      </c>
      <c r="F220" s="34">
        <v>100</v>
      </c>
    </row>
    <row r="221" spans="1:6" ht="38.25">
      <c r="A221" s="53" t="s">
        <v>564</v>
      </c>
      <c r="B221" s="53"/>
      <c r="C221" s="54" t="s">
        <v>563</v>
      </c>
      <c r="D221" s="130"/>
      <c r="E221" s="34">
        <f>E222</f>
        <v>100</v>
      </c>
      <c r="F221" s="34">
        <f>F222</f>
        <v>100</v>
      </c>
    </row>
    <row r="222" spans="1:6" ht="12.75">
      <c r="A222" s="56"/>
      <c r="B222" s="53" t="s">
        <v>335</v>
      </c>
      <c r="C222" s="54" t="s">
        <v>270</v>
      </c>
      <c r="D222" s="130"/>
      <c r="E222" s="34">
        <f>E223</f>
        <v>100</v>
      </c>
      <c r="F222" s="34">
        <f>F223</f>
        <v>100</v>
      </c>
    </row>
    <row r="223" spans="1:6" ht="12.75">
      <c r="A223" s="56"/>
      <c r="B223" s="53" t="s">
        <v>336</v>
      </c>
      <c r="C223" s="55" t="s">
        <v>271</v>
      </c>
      <c r="D223" s="130"/>
      <c r="E223" s="34">
        <v>100</v>
      </c>
      <c r="F223" s="34">
        <v>100</v>
      </c>
    </row>
    <row r="224" spans="1:6" ht="38.25">
      <c r="A224" s="69" t="s">
        <v>568</v>
      </c>
      <c r="B224" s="49"/>
      <c r="C224" s="51" t="s">
        <v>304</v>
      </c>
      <c r="D224" s="132" t="e">
        <f>D229</f>
        <v>#REF!</v>
      </c>
      <c r="E224" s="41">
        <f>E225+E229</f>
        <v>1143.8</v>
      </c>
      <c r="F224" s="41">
        <f>F225+F229</f>
        <v>1140.3999999999999</v>
      </c>
    </row>
    <row r="225" spans="1:6" ht="26.25" customHeight="1">
      <c r="A225" s="53" t="s">
        <v>573</v>
      </c>
      <c r="B225" s="56"/>
      <c r="C225" s="54" t="s">
        <v>333</v>
      </c>
      <c r="D225" s="130">
        <f aca="true" t="shared" si="9" ref="D225:F227">D226</f>
        <v>0</v>
      </c>
      <c r="E225" s="34">
        <f t="shared" si="9"/>
        <v>50</v>
      </c>
      <c r="F225" s="34">
        <f t="shared" si="9"/>
        <v>50</v>
      </c>
    </row>
    <row r="226" spans="1:6" ht="38.25">
      <c r="A226" s="53" t="s">
        <v>574</v>
      </c>
      <c r="B226" s="56"/>
      <c r="C226" s="54" t="s">
        <v>334</v>
      </c>
      <c r="D226" s="130">
        <f t="shared" si="9"/>
        <v>0</v>
      </c>
      <c r="E226" s="34">
        <f t="shared" si="9"/>
        <v>50</v>
      </c>
      <c r="F226" s="34">
        <f t="shared" si="9"/>
        <v>50</v>
      </c>
    </row>
    <row r="227" spans="1:6" ht="12.75">
      <c r="A227" s="56"/>
      <c r="B227" s="53" t="s">
        <v>335</v>
      </c>
      <c r="C227" s="54" t="s">
        <v>270</v>
      </c>
      <c r="D227" s="130">
        <v>0</v>
      </c>
      <c r="E227" s="34">
        <f t="shared" si="9"/>
        <v>50</v>
      </c>
      <c r="F227" s="34">
        <f t="shared" si="9"/>
        <v>50</v>
      </c>
    </row>
    <row r="228" spans="1:6" ht="12.75">
      <c r="A228" s="56"/>
      <c r="B228" s="53" t="s">
        <v>336</v>
      </c>
      <c r="C228" s="55" t="s">
        <v>271</v>
      </c>
      <c r="D228" s="130"/>
      <c r="E228" s="34">
        <v>50</v>
      </c>
      <c r="F228" s="34">
        <v>50</v>
      </c>
    </row>
    <row r="229" spans="1:6" ht="18" customHeight="1">
      <c r="A229" s="53" t="s">
        <v>569</v>
      </c>
      <c r="B229" s="56"/>
      <c r="C229" s="54" t="s">
        <v>305</v>
      </c>
      <c r="D229" s="130" t="e">
        <f>#REF!+D230+#REF!</f>
        <v>#REF!</v>
      </c>
      <c r="E229" s="34">
        <f>E230</f>
        <v>1093.8</v>
      </c>
      <c r="F229" s="34">
        <f>F230</f>
        <v>1090.3999999999999</v>
      </c>
    </row>
    <row r="230" spans="1:6" ht="38.25">
      <c r="A230" s="53" t="s">
        <v>570</v>
      </c>
      <c r="B230" s="56"/>
      <c r="C230" s="54" t="s">
        <v>565</v>
      </c>
      <c r="D230" s="130">
        <f>D233</f>
        <v>0</v>
      </c>
      <c r="E230" s="34">
        <f>E231+E234+E237+E240+E243</f>
        <v>1093.8</v>
      </c>
      <c r="F230" s="34">
        <f>F231+F234+F237+F240+F243</f>
        <v>1090.3999999999999</v>
      </c>
    </row>
    <row r="231" spans="1:6" ht="12.75">
      <c r="A231" s="53" t="s">
        <v>571</v>
      </c>
      <c r="B231" s="56"/>
      <c r="C231" s="54" t="s">
        <v>566</v>
      </c>
      <c r="D231" s="130"/>
      <c r="E231" s="34">
        <f>E232</f>
        <v>200</v>
      </c>
      <c r="F231" s="34">
        <f>F232</f>
        <v>200</v>
      </c>
    </row>
    <row r="232" spans="1:6" ht="12.75">
      <c r="A232" s="56"/>
      <c r="B232" s="56">
        <v>200</v>
      </c>
      <c r="C232" s="54" t="s">
        <v>270</v>
      </c>
      <c r="D232" s="130"/>
      <c r="E232" s="34">
        <f>E233</f>
        <v>200</v>
      </c>
      <c r="F232" s="34">
        <f>F233</f>
        <v>200</v>
      </c>
    </row>
    <row r="233" spans="1:8" ht="14.25" customHeight="1">
      <c r="A233" s="56"/>
      <c r="B233" s="56">
        <v>240</v>
      </c>
      <c r="C233" s="54" t="s">
        <v>271</v>
      </c>
      <c r="D233" s="130">
        <v>0</v>
      </c>
      <c r="E233" s="34">
        <v>200</v>
      </c>
      <c r="F233" s="34">
        <v>200</v>
      </c>
      <c r="G233" s="109"/>
      <c r="H233" s="122"/>
    </row>
    <row r="234" spans="1:8" ht="18" customHeight="1">
      <c r="A234" s="53" t="s">
        <v>572</v>
      </c>
      <c r="B234" s="56"/>
      <c r="C234" s="54" t="s">
        <v>567</v>
      </c>
      <c r="D234" s="134"/>
      <c r="E234" s="36">
        <f>E235</f>
        <v>761</v>
      </c>
      <c r="F234" s="36">
        <f>F235</f>
        <v>761</v>
      </c>
      <c r="G234" s="110"/>
      <c r="H234" s="122"/>
    </row>
    <row r="235" spans="1:8" ht="12" customHeight="1">
      <c r="A235" s="56"/>
      <c r="B235" s="56">
        <v>200</v>
      </c>
      <c r="C235" s="54" t="s">
        <v>270</v>
      </c>
      <c r="D235" s="134"/>
      <c r="E235" s="36">
        <f>E236</f>
        <v>761</v>
      </c>
      <c r="F235" s="36">
        <f>F236</f>
        <v>761</v>
      </c>
      <c r="G235" s="110"/>
      <c r="H235" s="122"/>
    </row>
    <row r="236" spans="1:8" ht="14.25" customHeight="1">
      <c r="A236" s="56"/>
      <c r="B236" s="56">
        <v>240</v>
      </c>
      <c r="C236" s="54" t="s">
        <v>271</v>
      </c>
      <c r="D236" s="134"/>
      <c r="E236" s="36">
        <v>761</v>
      </c>
      <c r="F236" s="36">
        <v>761</v>
      </c>
      <c r="G236" s="110"/>
      <c r="H236" s="122"/>
    </row>
    <row r="237" spans="1:8" ht="45.75" customHeight="1">
      <c r="A237" s="53" t="s">
        <v>575</v>
      </c>
      <c r="B237" s="56"/>
      <c r="C237" s="54" t="s">
        <v>393</v>
      </c>
      <c r="D237" s="134"/>
      <c r="E237" s="36">
        <f>E238</f>
        <v>30.700000000000003</v>
      </c>
      <c r="F237" s="36">
        <f>F238</f>
        <v>27.299999999999997</v>
      </c>
      <c r="G237" s="110"/>
      <c r="H237" s="122"/>
    </row>
    <row r="238" spans="1:8" ht="14.25" customHeight="1">
      <c r="A238" s="48"/>
      <c r="B238" s="56">
        <v>200</v>
      </c>
      <c r="C238" s="54" t="s">
        <v>270</v>
      </c>
      <c r="D238" s="134"/>
      <c r="E238" s="36">
        <f>E239</f>
        <v>30.700000000000003</v>
      </c>
      <c r="F238" s="36">
        <f>F239</f>
        <v>27.299999999999997</v>
      </c>
      <c r="G238" s="110"/>
      <c r="H238" s="122"/>
    </row>
    <row r="239" spans="1:8" ht="14.25" customHeight="1">
      <c r="A239" s="48"/>
      <c r="B239" s="56">
        <v>240</v>
      </c>
      <c r="C239" s="55" t="s">
        <v>271</v>
      </c>
      <c r="D239" s="134"/>
      <c r="E239" s="36">
        <f>100-69.3</f>
        <v>30.700000000000003</v>
      </c>
      <c r="F239" s="36">
        <f>100-72.7</f>
        <v>27.299999999999997</v>
      </c>
      <c r="G239" s="110"/>
      <c r="H239" s="122"/>
    </row>
    <row r="240" spans="1:8" ht="33.75" customHeight="1">
      <c r="A240" s="118" t="s">
        <v>142</v>
      </c>
      <c r="B240" s="118"/>
      <c r="C240" s="119" t="s">
        <v>141</v>
      </c>
      <c r="D240" s="134"/>
      <c r="E240" s="36">
        <f>E241</f>
        <v>100.3</v>
      </c>
      <c r="F240" s="36">
        <f>F241</f>
        <v>100.3</v>
      </c>
      <c r="G240" s="110"/>
      <c r="H240" s="122"/>
    </row>
    <row r="241" spans="1:8" ht="14.25" customHeight="1">
      <c r="A241" s="67"/>
      <c r="B241" s="63">
        <v>300</v>
      </c>
      <c r="C241" s="64" t="s">
        <v>376</v>
      </c>
      <c r="D241" s="134"/>
      <c r="E241" s="36">
        <f>E242</f>
        <v>100.3</v>
      </c>
      <c r="F241" s="36">
        <f>F242</f>
        <v>100.3</v>
      </c>
      <c r="G241" s="110"/>
      <c r="H241" s="122"/>
    </row>
    <row r="242" spans="1:8" ht="14.25" customHeight="1">
      <c r="A242" s="67"/>
      <c r="B242" s="63">
        <v>310</v>
      </c>
      <c r="C242" s="64" t="s">
        <v>377</v>
      </c>
      <c r="D242" s="134"/>
      <c r="E242" s="36">
        <v>100.3</v>
      </c>
      <c r="F242" s="36">
        <v>100.3</v>
      </c>
      <c r="G242" s="110"/>
      <c r="H242" s="122"/>
    </row>
    <row r="243" spans="1:8" ht="42" customHeight="1">
      <c r="A243" s="118" t="s">
        <v>144</v>
      </c>
      <c r="B243" s="118"/>
      <c r="C243" s="119" t="s">
        <v>143</v>
      </c>
      <c r="D243" s="134"/>
      <c r="E243" s="36">
        <f>E244</f>
        <v>1.8</v>
      </c>
      <c r="F243" s="36">
        <f>F244</f>
        <v>1.8</v>
      </c>
      <c r="G243" s="110"/>
      <c r="H243" s="122"/>
    </row>
    <row r="244" spans="1:8" ht="14.25" customHeight="1">
      <c r="A244" s="48"/>
      <c r="B244" s="56">
        <v>200</v>
      </c>
      <c r="C244" s="54" t="s">
        <v>270</v>
      </c>
      <c r="D244" s="134"/>
      <c r="E244" s="36">
        <f>E245</f>
        <v>1.8</v>
      </c>
      <c r="F244" s="36">
        <f>F245</f>
        <v>1.8</v>
      </c>
      <c r="G244" s="110"/>
      <c r="H244" s="122"/>
    </row>
    <row r="245" spans="1:8" ht="14.25" customHeight="1">
      <c r="A245" s="48"/>
      <c r="B245" s="56">
        <v>240</v>
      </c>
      <c r="C245" s="55" t="s">
        <v>271</v>
      </c>
      <c r="D245" s="134"/>
      <c r="E245" s="36">
        <v>1.8</v>
      </c>
      <c r="F245" s="36">
        <v>1.8</v>
      </c>
      <c r="G245" s="110"/>
      <c r="H245" s="122"/>
    </row>
    <row r="246" spans="1:6" s="89" customFormat="1" ht="26.25" customHeight="1">
      <c r="A246" s="50"/>
      <c r="B246" s="50"/>
      <c r="C246" s="51" t="s">
        <v>467</v>
      </c>
      <c r="D246" s="132">
        <f aca="true" t="shared" si="10" ref="D246:F248">D247</f>
        <v>723.7</v>
      </c>
      <c r="E246" s="41">
        <f>E247+E280+E290+E332</f>
        <v>50066.899999999994</v>
      </c>
      <c r="F246" s="41">
        <f>F247+F280+F290+F332</f>
        <v>52760.6</v>
      </c>
    </row>
    <row r="247" spans="1:6" ht="25.5">
      <c r="A247" s="53" t="s">
        <v>579</v>
      </c>
      <c r="B247" s="52"/>
      <c r="C247" s="54" t="s">
        <v>264</v>
      </c>
      <c r="D247" s="130">
        <f t="shared" si="10"/>
        <v>723.7</v>
      </c>
      <c r="E247" s="34">
        <f>E248+E251+E254+E262+E269+E272+E277</f>
        <v>38646.19999999999</v>
      </c>
      <c r="F247" s="34">
        <f>F248+F251+F254+F262+F269+F272+F277</f>
        <v>40824.399999999994</v>
      </c>
    </row>
    <row r="248" spans="1:6" ht="12.75">
      <c r="A248" s="53" t="s">
        <v>580</v>
      </c>
      <c r="B248" s="52"/>
      <c r="C248" s="55" t="s">
        <v>468</v>
      </c>
      <c r="D248" s="130">
        <f t="shared" si="10"/>
        <v>723.7</v>
      </c>
      <c r="E248" s="34">
        <f t="shared" si="10"/>
        <v>1325.7</v>
      </c>
      <c r="F248" s="34">
        <f t="shared" si="10"/>
        <v>1325.7</v>
      </c>
    </row>
    <row r="249" spans="1:6" ht="38.25">
      <c r="A249" s="56"/>
      <c r="B249" s="56">
        <v>100</v>
      </c>
      <c r="C249" s="54" t="s">
        <v>265</v>
      </c>
      <c r="D249" s="130">
        <v>723.7</v>
      </c>
      <c r="E249" s="34">
        <f>E250</f>
        <v>1325.7</v>
      </c>
      <c r="F249" s="34">
        <f>F250</f>
        <v>1325.7</v>
      </c>
    </row>
    <row r="250" spans="1:6" ht="25.5">
      <c r="A250" s="56"/>
      <c r="B250" s="56">
        <v>120</v>
      </c>
      <c r="C250" s="54" t="s">
        <v>266</v>
      </c>
      <c r="D250" s="130"/>
      <c r="E250" s="34">
        <v>1325.7</v>
      </c>
      <c r="F250" s="34">
        <v>1325.7</v>
      </c>
    </row>
    <row r="251" spans="1:6" ht="25.5">
      <c r="A251" s="53" t="s">
        <v>581</v>
      </c>
      <c r="B251" s="52"/>
      <c r="C251" s="54" t="s">
        <v>269</v>
      </c>
      <c r="D251" s="130" t="e">
        <f>#REF!</f>
        <v>#REF!</v>
      </c>
      <c r="E251" s="34">
        <f>E252</f>
        <v>2247.2</v>
      </c>
      <c r="F251" s="34">
        <f>F252</f>
        <v>2247.2</v>
      </c>
    </row>
    <row r="252" spans="1:6" ht="38.25">
      <c r="A252" s="56"/>
      <c r="B252" s="56">
        <v>100</v>
      </c>
      <c r="C252" s="54" t="s">
        <v>265</v>
      </c>
      <c r="D252" s="130"/>
      <c r="E252" s="34">
        <f>E253</f>
        <v>2247.2</v>
      </c>
      <c r="F252" s="34">
        <f>F253</f>
        <v>2247.2</v>
      </c>
    </row>
    <row r="253" spans="1:6" ht="25.5">
      <c r="A253" s="56"/>
      <c r="B253" s="56">
        <v>120</v>
      </c>
      <c r="C253" s="54" t="s">
        <v>266</v>
      </c>
      <c r="D253" s="130"/>
      <c r="E253" s="34">
        <v>2247.2</v>
      </c>
      <c r="F253" s="34">
        <v>2247.2</v>
      </c>
    </row>
    <row r="254" spans="1:6" ht="25.5">
      <c r="A254" s="53" t="s">
        <v>582</v>
      </c>
      <c r="B254" s="52"/>
      <c r="C254" s="54" t="s">
        <v>576</v>
      </c>
      <c r="D254" s="130" t="e">
        <f>#REF!</f>
        <v>#REF!</v>
      </c>
      <c r="E254" s="34">
        <f>E255+E257+E259</f>
        <v>2070.4</v>
      </c>
      <c r="F254" s="34">
        <f>F255+F257+F259</f>
        <v>2184.5</v>
      </c>
    </row>
    <row r="255" spans="1:6" ht="38.25">
      <c r="A255" s="56"/>
      <c r="B255" s="56">
        <v>100</v>
      </c>
      <c r="C255" s="54" t="s">
        <v>265</v>
      </c>
      <c r="D255" s="130"/>
      <c r="E255" s="34">
        <f>E256</f>
        <v>1785.6</v>
      </c>
      <c r="F255" s="34">
        <f>F256</f>
        <v>1899.7</v>
      </c>
    </row>
    <row r="256" spans="1:6" ht="25.5">
      <c r="A256" s="56"/>
      <c r="B256" s="56">
        <v>120</v>
      </c>
      <c r="C256" s="54" t="s">
        <v>266</v>
      </c>
      <c r="D256" s="130"/>
      <c r="E256" s="34">
        <v>1785.6</v>
      </c>
      <c r="F256" s="34">
        <v>1899.7</v>
      </c>
    </row>
    <row r="257" spans="1:6" ht="12.75">
      <c r="A257" s="56"/>
      <c r="B257" s="56">
        <v>200</v>
      </c>
      <c r="C257" s="54" t="s">
        <v>270</v>
      </c>
      <c r="D257" s="130"/>
      <c r="E257" s="34">
        <f>E258</f>
        <v>283.5</v>
      </c>
      <c r="F257" s="34">
        <f>F258</f>
        <v>283.5</v>
      </c>
    </row>
    <row r="258" spans="1:6" ht="25.5">
      <c r="A258" s="56"/>
      <c r="B258" s="56">
        <v>240</v>
      </c>
      <c r="C258" s="54" t="s">
        <v>271</v>
      </c>
      <c r="D258" s="130"/>
      <c r="E258" s="34">
        <v>283.5</v>
      </c>
      <c r="F258" s="34">
        <v>283.5</v>
      </c>
    </row>
    <row r="259" spans="1:6" ht="12.75">
      <c r="A259" s="56"/>
      <c r="B259" s="56">
        <v>800</v>
      </c>
      <c r="C259" s="54" t="s">
        <v>272</v>
      </c>
      <c r="D259" s="130"/>
      <c r="E259" s="34">
        <f>E260+E261</f>
        <v>1.3</v>
      </c>
      <c r="F259" s="34">
        <f>F260+F261</f>
        <v>1.3</v>
      </c>
    </row>
    <row r="260" spans="1:6" ht="12.75" hidden="1">
      <c r="A260" s="56"/>
      <c r="B260" s="56">
        <v>830</v>
      </c>
      <c r="C260" s="54" t="s">
        <v>273</v>
      </c>
      <c r="D260" s="130"/>
      <c r="E260" s="34">
        <v>0</v>
      </c>
      <c r="F260" s="34">
        <v>0</v>
      </c>
    </row>
    <row r="261" spans="1:6" ht="12.75">
      <c r="A261" s="56"/>
      <c r="B261" s="56">
        <v>850</v>
      </c>
      <c r="C261" s="54" t="s">
        <v>274</v>
      </c>
      <c r="D261" s="130"/>
      <c r="E261" s="34">
        <v>1.3</v>
      </c>
      <c r="F261" s="34">
        <v>1.3</v>
      </c>
    </row>
    <row r="262" spans="1:6" ht="25.5">
      <c r="A262" s="53" t="s">
        <v>583</v>
      </c>
      <c r="B262" s="52"/>
      <c r="C262" s="54" t="s">
        <v>577</v>
      </c>
      <c r="D262" s="130">
        <f>D264</f>
        <v>17719</v>
      </c>
      <c r="E262" s="34">
        <f>E263+E265+E267</f>
        <v>30779.1</v>
      </c>
      <c r="F262" s="34">
        <f>F263+F265+F267</f>
        <v>32716.8</v>
      </c>
    </row>
    <row r="263" spans="1:6" ht="38.25">
      <c r="A263" s="56"/>
      <c r="B263" s="56">
        <v>100</v>
      </c>
      <c r="C263" s="54" t="s">
        <v>265</v>
      </c>
      <c r="D263" s="130"/>
      <c r="E263" s="34">
        <f>E264</f>
        <v>29810</v>
      </c>
      <c r="F263" s="34">
        <f>F264</f>
        <v>31747.7</v>
      </c>
    </row>
    <row r="264" spans="1:6" ht="25.5">
      <c r="A264" s="56"/>
      <c r="B264" s="56">
        <v>120</v>
      </c>
      <c r="C264" s="54" t="s">
        <v>266</v>
      </c>
      <c r="D264" s="130">
        <v>17719</v>
      </c>
      <c r="E264" s="34">
        <v>29810</v>
      </c>
      <c r="F264" s="34">
        <v>31747.7</v>
      </c>
    </row>
    <row r="265" spans="1:6" ht="12.75">
      <c r="A265" s="56"/>
      <c r="B265" s="56">
        <v>200</v>
      </c>
      <c r="C265" s="54" t="s">
        <v>270</v>
      </c>
      <c r="D265" s="130"/>
      <c r="E265" s="34">
        <f>E266</f>
        <v>967.3</v>
      </c>
      <c r="F265" s="34">
        <f>F266</f>
        <v>967.3</v>
      </c>
    </row>
    <row r="266" spans="1:6" ht="25.5">
      <c r="A266" s="56"/>
      <c r="B266" s="56">
        <v>240</v>
      </c>
      <c r="C266" s="54" t="s">
        <v>271</v>
      </c>
      <c r="D266" s="130"/>
      <c r="E266" s="34">
        <v>967.3</v>
      </c>
      <c r="F266" s="34">
        <v>967.3</v>
      </c>
    </row>
    <row r="267" spans="1:6" ht="12.75">
      <c r="A267" s="56"/>
      <c r="B267" s="56">
        <v>800</v>
      </c>
      <c r="C267" s="54" t="s">
        <v>272</v>
      </c>
      <c r="D267" s="130"/>
      <c r="E267" s="34">
        <f>E268</f>
        <v>1.8</v>
      </c>
      <c r="F267" s="34">
        <f>F268</f>
        <v>1.8</v>
      </c>
    </row>
    <row r="268" spans="1:6" ht="12.75">
      <c r="A268" s="56"/>
      <c r="B268" s="56">
        <v>850</v>
      </c>
      <c r="C268" s="54" t="s">
        <v>274</v>
      </c>
      <c r="D268" s="130"/>
      <c r="E268" s="34">
        <v>1.8</v>
      </c>
      <c r="F268" s="34">
        <v>1.8</v>
      </c>
    </row>
    <row r="269" spans="1:6" ht="12.75">
      <c r="A269" s="53" t="s">
        <v>584</v>
      </c>
      <c r="B269" s="52"/>
      <c r="C269" s="54" t="s">
        <v>282</v>
      </c>
      <c r="D269" s="52">
        <f>D271</f>
        <v>593.6</v>
      </c>
      <c r="E269" s="34">
        <f>E270</f>
        <v>1023.6</v>
      </c>
      <c r="F269" s="34">
        <f>F270</f>
        <v>1090.1</v>
      </c>
    </row>
    <row r="270" spans="1:6" ht="38.25">
      <c r="A270" s="56"/>
      <c r="B270" s="56">
        <v>100</v>
      </c>
      <c r="C270" s="54" t="s">
        <v>265</v>
      </c>
      <c r="D270" s="52"/>
      <c r="E270" s="34">
        <f>E271</f>
        <v>1023.6</v>
      </c>
      <c r="F270" s="34">
        <f>F271</f>
        <v>1090.1</v>
      </c>
    </row>
    <row r="271" spans="1:6" ht="25.5">
      <c r="A271" s="56"/>
      <c r="B271" s="56">
        <v>120</v>
      </c>
      <c r="C271" s="54" t="s">
        <v>266</v>
      </c>
      <c r="D271" s="52">
        <v>593.6</v>
      </c>
      <c r="E271" s="34">
        <v>1023.6</v>
      </c>
      <c r="F271" s="34">
        <v>1090.1</v>
      </c>
    </row>
    <row r="272" spans="1:6" ht="25.5">
      <c r="A272" s="53" t="s">
        <v>585</v>
      </c>
      <c r="B272" s="52"/>
      <c r="C272" s="54" t="s">
        <v>578</v>
      </c>
      <c r="D272" s="130" t="e">
        <f>#REF!</f>
        <v>#REF!</v>
      </c>
      <c r="E272" s="34">
        <f>E273+E275</f>
        <v>984.2</v>
      </c>
      <c r="F272" s="34">
        <f>F273+F275</f>
        <v>1044.1</v>
      </c>
    </row>
    <row r="273" spans="1:6" ht="38.25">
      <c r="A273" s="56"/>
      <c r="B273" s="56">
        <v>100</v>
      </c>
      <c r="C273" s="54" t="s">
        <v>265</v>
      </c>
      <c r="D273" s="130"/>
      <c r="E273" s="34">
        <f>E274</f>
        <v>922.7</v>
      </c>
      <c r="F273" s="34">
        <f>F274</f>
        <v>982.6</v>
      </c>
    </row>
    <row r="274" spans="1:6" ht="25.5">
      <c r="A274" s="56"/>
      <c r="B274" s="56">
        <v>120</v>
      </c>
      <c r="C274" s="54" t="s">
        <v>266</v>
      </c>
      <c r="D274" s="130"/>
      <c r="E274" s="34">
        <v>922.7</v>
      </c>
      <c r="F274" s="34">
        <v>982.6</v>
      </c>
    </row>
    <row r="275" spans="1:6" ht="12.75">
      <c r="A275" s="56"/>
      <c r="B275" s="56">
        <v>200</v>
      </c>
      <c r="C275" s="54" t="s">
        <v>270</v>
      </c>
      <c r="D275" s="130"/>
      <c r="E275" s="34">
        <f>E276</f>
        <v>61.5</v>
      </c>
      <c r="F275" s="34">
        <f>F276</f>
        <v>61.5</v>
      </c>
    </row>
    <row r="276" spans="1:6" ht="25.5">
      <c r="A276" s="56"/>
      <c r="B276" s="56">
        <v>240</v>
      </c>
      <c r="C276" s="54" t="s">
        <v>271</v>
      </c>
      <c r="D276" s="130"/>
      <c r="E276" s="34">
        <v>61.5</v>
      </c>
      <c r="F276" s="34">
        <v>61.5</v>
      </c>
    </row>
    <row r="277" spans="1:6" ht="12.75">
      <c r="A277" s="53" t="s">
        <v>586</v>
      </c>
      <c r="B277" s="52"/>
      <c r="C277" s="55" t="s">
        <v>275</v>
      </c>
      <c r="D277" s="130">
        <f>D278</f>
        <v>120</v>
      </c>
      <c r="E277" s="34">
        <f>E278</f>
        <v>216</v>
      </c>
      <c r="F277" s="34">
        <f>F278</f>
        <v>216</v>
      </c>
    </row>
    <row r="278" spans="1:6" ht="12.75">
      <c r="A278" s="56"/>
      <c r="B278" s="56">
        <v>200</v>
      </c>
      <c r="C278" s="54" t="s">
        <v>270</v>
      </c>
      <c r="D278" s="130">
        <v>120</v>
      </c>
      <c r="E278" s="34">
        <f>E279</f>
        <v>216</v>
      </c>
      <c r="F278" s="34">
        <f>F279</f>
        <v>216</v>
      </c>
    </row>
    <row r="279" spans="1:6" ht="25.5">
      <c r="A279" s="56"/>
      <c r="B279" s="56">
        <v>240</v>
      </c>
      <c r="C279" s="54" t="s">
        <v>271</v>
      </c>
      <c r="D279" s="130"/>
      <c r="E279" s="34">
        <v>216</v>
      </c>
      <c r="F279" s="34">
        <v>216</v>
      </c>
    </row>
    <row r="280" spans="1:6" ht="38.25">
      <c r="A280" s="56" t="s">
        <v>587</v>
      </c>
      <c r="B280" s="56"/>
      <c r="C280" s="54" t="s">
        <v>279</v>
      </c>
      <c r="D280" s="130"/>
      <c r="E280" s="34">
        <f>E281+E284+E287</f>
        <v>185.8</v>
      </c>
      <c r="F280" s="34">
        <f>F281+F284+F287</f>
        <v>185.8</v>
      </c>
    </row>
    <row r="281" spans="1:6" ht="63.75">
      <c r="A281" s="57" t="s">
        <v>44</v>
      </c>
      <c r="B281" s="70"/>
      <c r="C281" s="86" t="s">
        <v>32</v>
      </c>
      <c r="D281" s="130"/>
      <c r="E281" s="34">
        <f>E282</f>
        <v>58.2</v>
      </c>
      <c r="F281" s="34">
        <f>F282</f>
        <v>58.2</v>
      </c>
    </row>
    <row r="282" spans="1:6" ht="12.75">
      <c r="A282" s="57"/>
      <c r="B282" s="53" t="s">
        <v>335</v>
      </c>
      <c r="C282" s="54" t="s">
        <v>270</v>
      </c>
      <c r="D282" s="130"/>
      <c r="E282" s="34">
        <f>E283</f>
        <v>58.2</v>
      </c>
      <c r="F282" s="34">
        <f>F283</f>
        <v>58.2</v>
      </c>
    </row>
    <row r="283" spans="1:6" ht="12.75">
      <c r="A283" s="56"/>
      <c r="B283" s="53" t="s">
        <v>336</v>
      </c>
      <c r="C283" s="55" t="s">
        <v>271</v>
      </c>
      <c r="D283" s="141"/>
      <c r="E283" s="34">
        <v>58.2</v>
      </c>
      <c r="F283" s="34">
        <v>58.2</v>
      </c>
    </row>
    <row r="284" spans="1:6" ht="25.5">
      <c r="A284" s="56" t="s">
        <v>43</v>
      </c>
      <c r="B284" s="59"/>
      <c r="C284" s="54" t="s">
        <v>321</v>
      </c>
      <c r="D284" s="142"/>
      <c r="E284" s="38">
        <f>E285</f>
        <v>16.1</v>
      </c>
      <c r="F284" s="34">
        <f>F285</f>
        <v>16.1</v>
      </c>
    </row>
    <row r="285" spans="1:6" ht="12.75">
      <c r="A285" s="56"/>
      <c r="B285" s="56">
        <v>200</v>
      </c>
      <c r="C285" s="54" t="s">
        <v>270</v>
      </c>
      <c r="D285" s="142"/>
      <c r="E285" s="38">
        <f>E286</f>
        <v>16.1</v>
      </c>
      <c r="F285" s="34">
        <f>F286</f>
        <v>16.1</v>
      </c>
    </row>
    <row r="286" spans="1:6" ht="12.75">
      <c r="A286" s="56"/>
      <c r="B286" s="56">
        <v>240</v>
      </c>
      <c r="C286" s="61" t="s">
        <v>271</v>
      </c>
      <c r="D286" s="142"/>
      <c r="E286" s="38">
        <v>16.1</v>
      </c>
      <c r="F286" s="34">
        <v>16.1</v>
      </c>
    </row>
    <row r="287" spans="1:6" ht="25.5">
      <c r="A287" s="56" t="s">
        <v>42</v>
      </c>
      <c r="B287" s="56"/>
      <c r="C287" s="54" t="s">
        <v>33</v>
      </c>
      <c r="D287" s="142"/>
      <c r="E287" s="38">
        <f>E288</f>
        <v>111.5</v>
      </c>
      <c r="F287" s="38">
        <f>F288</f>
        <v>111.5</v>
      </c>
    </row>
    <row r="288" spans="1:6" ht="38.25">
      <c r="A288" s="56"/>
      <c r="B288" s="56">
        <v>100</v>
      </c>
      <c r="C288" s="54" t="s">
        <v>265</v>
      </c>
      <c r="D288" s="142"/>
      <c r="E288" s="38">
        <f>E289</f>
        <v>111.5</v>
      </c>
      <c r="F288" s="38">
        <f>F289</f>
        <v>111.5</v>
      </c>
    </row>
    <row r="289" spans="1:6" ht="25.5">
      <c r="A289" s="56"/>
      <c r="B289" s="56">
        <v>120</v>
      </c>
      <c r="C289" s="54" t="s">
        <v>266</v>
      </c>
      <c r="D289" s="142"/>
      <c r="E289" s="38">
        <v>111.5</v>
      </c>
      <c r="F289" s="34">
        <v>111.5</v>
      </c>
    </row>
    <row r="290" spans="1:6" ht="38.25">
      <c r="A290" s="53" t="s">
        <v>588</v>
      </c>
      <c r="B290" s="56"/>
      <c r="C290" s="54" t="s">
        <v>283</v>
      </c>
      <c r="D290" s="130"/>
      <c r="E290" s="34">
        <f>E291+E294+E297+E300+E303+E306+E309+E312+E316+E319+E322</f>
        <v>8534.9</v>
      </c>
      <c r="F290" s="34">
        <f>F291+F294+F297+F300+F303+F306+F309+F312+F316+F319+F322</f>
        <v>9250.4</v>
      </c>
    </row>
    <row r="291" spans="1:6" ht="38.25">
      <c r="A291" s="53" t="s">
        <v>589</v>
      </c>
      <c r="B291" s="56"/>
      <c r="C291" s="54" t="s">
        <v>276</v>
      </c>
      <c r="D291" s="130"/>
      <c r="E291" s="34">
        <f>E292</f>
        <v>562.1</v>
      </c>
      <c r="F291" s="34">
        <f>F292</f>
        <v>562.1</v>
      </c>
    </row>
    <row r="292" spans="1:6" ht="12.75">
      <c r="A292" s="56"/>
      <c r="B292" s="56">
        <v>200</v>
      </c>
      <c r="C292" s="54" t="s">
        <v>270</v>
      </c>
      <c r="D292" s="130"/>
      <c r="E292" s="34">
        <f>E293</f>
        <v>562.1</v>
      </c>
      <c r="F292" s="34">
        <f>F293</f>
        <v>562.1</v>
      </c>
    </row>
    <row r="293" spans="1:6" ht="25.5">
      <c r="A293" s="56"/>
      <c r="B293" s="56">
        <v>240</v>
      </c>
      <c r="C293" s="54" t="s">
        <v>271</v>
      </c>
      <c r="D293" s="130"/>
      <c r="E293" s="34">
        <f>50+494.1+18</f>
        <v>562.1</v>
      </c>
      <c r="F293" s="34">
        <v>562.1</v>
      </c>
    </row>
    <row r="294" spans="1:6" ht="25.5">
      <c r="A294" s="53" t="s">
        <v>590</v>
      </c>
      <c r="B294" s="56"/>
      <c r="C294" s="54" t="s">
        <v>299</v>
      </c>
      <c r="D294" s="130"/>
      <c r="E294" s="34">
        <f>E295</f>
        <v>4</v>
      </c>
      <c r="F294" s="34">
        <f>F295</f>
        <v>4</v>
      </c>
    </row>
    <row r="295" spans="1:6" ht="12.75">
      <c r="A295" s="56"/>
      <c r="B295" s="56">
        <v>200</v>
      </c>
      <c r="C295" s="54" t="s">
        <v>270</v>
      </c>
      <c r="D295" s="130"/>
      <c r="E295" s="34">
        <f>E296</f>
        <v>4</v>
      </c>
      <c r="F295" s="34">
        <f>F296</f>
        <v>4</v>
      </c>
    </row>
    <row r="296" spans="1:6" ht="25.5">
      <c r="A296" s="56"/>
      <c r="B296" s="56">
        <v>240</v>
      </c>
      <c r="C296" s="54" t="s">
        <v>271</v>
      </c>
      <c r="D296" s="130"/>
      <c r="E296" s="34">
        <v>4</v>
      </c>
      <c r="F296" s="34">
        <v>4</v>
      </c>
    </row>
    <row r="297" spans="1:6" ht="38.25">
      <c r="A297" s="53" t="s">
        <v>591</v>
      </c>
      <c r="B297" s="56"/>
      <c r="C297" s="54" t="s">
        <v>300</v>
      </c>
      <c r="D297" s="130">
        <f>D299</f>
        <v>710</v>
      </c>
      <c r="E297" s="34">
        <f>E298</f>
        <v>690</v>
      </c>
      <c r="F297" s="34">
        <f>F298</f>
        <v>690</v>
      </c>
    </row>
    <row r="298" spans="1:6" ht="12.75">
      <c r="A298" s="56"/>
      <c r="B298" s="56">
        <v>200</v>
      </c>
      <c r="C298" s="54" t="s">
        <v>270</v>
      </c>
      <c r="D298" s="130"/>
      <c r="E298" s="34">
        <f>E299</f>
        <v>690</v>
      </c>
      <c r="F298" s="34">
        <f>F299</f>
        <v>690</v>
      </c>
    </row>
    <row r="299" spans="1:6" ht="25.5">
      <c r="A299" s="56"/>
      <c r="B299" s="56">
        <v>240</v>
      </c>
      <c r="C299" s="54" t="s">
        <v>271</v>
      </c>
      <c r="D299" s="130">
        <v>710</v>
      </c>
      <c r="E299" s="34">
        <f>990-300</f>
        <v>690</v>
      </c>
      <c r="F299" s="34">
        <v>690</v>
      </c>
    </row>
    <row r="300" spans="1:6" ht="25.5">
      <c r="A300" s="53" t="s">
        <v>592</v>
      </c>
      <c r="B300" s="56"/>
      <c r="C300" s="54" t="s">
        <v>301</v>
      </c>
      <c r="D300" s="130">
        <f>D302</f>
        <v>20</v>
      </c>
      <c r="E300" s="34">
        <f>E301</f>
        <v>40</v>
      </c>
      <c r="F300" s="34">
        <f>F301</f>
        <v>40</v>
      </c>
    </row>
    <row r="301" spans="1:6" ht="12.75">
      <c r="A301" s="56"/>
      <c r="B301" s="56">
        <v>200</v>
      </c>
      <c r="C301" s="54" t="s">
        <v>270</v>
      </c>
      <c r="D301" s="130"/>
      <c r="E301" s="34">
        <f>E302</f>
        <v>40</v>
      </c>
      <c r="F301" s="34">
        <f>F302</f>
        <v>40</v>
      </c>
    </row>
    <row r="302" spans="1:6" ht="25.5">
      <c r="A302" s="56"/>
      <c r="B302" s="56">
        <v>240</v>
      </c>
      <c r="C302" s="54" t="s">
        <v>271</v>
      </c>
      <c r="D302" s="130">
        <v>20</v>
      </c>
      <c r="E302" s="34">
        <v>40</v>
      </c>
      <c r="F302" s="34">
        <v>40</v>
      </c>
    </row>
    <row r="303" spans="1:6" ht="25.5">
      <c r="A303" s="53" t="s">
        <v>593</v>
      </c>
      <c r="B303" s="56"/>
      <c r="C303" s="54" t="s">
        <v>302</v>
      </c>
      <c r="D303" s="130"/>
      <c r="E303" s="34">
        <f>E304</f>
        <v>30</v>
      </c>
      <c r="F303" s="34">
        <f>F304</f>
        <v>30</v>
      </c>
    </row>
    <row r="304" spans="1:6" ht="12.75">
      <c r="A304" s="56"/>
      <c r="B304" s="56">
        <v>200</v>
      </c>
      <c r="C304" s="54" t="s">
        <v>270</v>
      </c>
      <c r="D304" s="130"/>
      <c r="E304" s="34">
        <f>E305</f>
        <v>30</v>
      </c>
      <c r="F304" s="34">
        <f>F305</f>
        <v>30</v>
      </c>
    </row>
    <row r="305" spans="1:6" ht="25.5">
      <c r="A305" s="56"/>
      <c r="B305" s="56">
        <v>240</v>
      </c>
      <c r="C305" s="54" t="s">
        <v>271</v>
      </c>
      <c r="D305" s="130"/>
      <c r="E305" s="34">
        <v>30</v>
      </c>
      <c r="F305" s="34">
        <v>30</v>
      </c>
    </row>
    <row r="306" spans="1:6" ht="38.25">
      <c r="A306" s="68" t="s">
        <v>594</v>
      </c>
      <c r="B306" s="59"/>
      <c r="C306" s="54" t="s">
        <v>303</v>
      </c>
      <c r="D306" s="130"/>
      <c r="E306" s="34">
        <f>E307</f>
        <v>200</v>
      </c>
      <c r="F306" s="34">
        <f>F307</f>
        <v>200</v>
      </c>
    </row>
    <row r="307" spans="1:6" ht="12.75">
      <c r="A307" s="59"/>
      <c r="B307" s="59">
        <v>800</v>
      </c>
      <c r="C307" s="54" t="s">
        <v>272</v>
      </c>
      <c r="D307" s="130"/>
      <c r="E307" s="34">
        <f>E308</f>
        <v>200</v>
      </c>
      <c r="F307" s="34">
        <f>F308</f>
        <v>200</v>
      </c>
    </row>
    <row r="308" spans="1:6" ht="12.75">
      <c r="A308" s="59"/>
      <c r="B308" s="59">
        <v>830</v>
      </c>
      <c r="C308" s="55" t="s">
        <v>273</v>
      </c>
      <c r="D308" s="130"/>
      <c r="E308" s="34">
        <v>200</v>
      </c>
      <c r="F308" s="34">
        <v>200</v>
      </c>
    </row>
    <row r="309" spans="1:6" ht="25.5">
      <c r="A309" s="56" t="s">
        <v>595</v>
      </c>
      <c r="B309" s="56"/>
      <c r="C309" s="54" t="s">
        <v>537</v>
      </c>
      <c r="D309" s="130">
        <f>D311</f>
        <v>800</v>
      </c>
      <c r="E309" s="34">
        <f>E311</f>
        <v>500</v>
      </c>
      <c r="F309" s="34">
        <f>F311</f>
        <v>500</v>
      </c>
    </row>
    <row r="310" spans="1:6" ht="12.75">
      <c r="A310" s="56"/>
      <c r="B310" s="56">
        <v>800</v>
      </c>
      <c r="C310" s="54" t="s">
        <v>272</v>
      </c>
      <c r="D310" s="130"/>
      <c r="E310" s="34">
        <f>E311</f>
        <v>500</v>
      </c>
      <c r="F310" s="34">
        <f>F311</f>
        <v>500</v>
      </c>
    </row>
    <row r="311" spans="1:6" ht="12.75">
      <c r="A311" s="56"/>
      <c r="B311" s="56">
        <v>870</v>
      </c>
      <c r="C311" s="55" t="s">
        <v>290</v>
      </c>
      <c r="D311" s="130">
        <v>800</v>
      </c>
      <c r="E311" s="34">
        <v>500</v>
      </c>
      <c r="F311" s="34">
        <v>500</v>
      </c>
    </row>
    <row r="312" spans="1:6" ht="52.5" customHeight="1">
      <c r="A312" s="59" t="s">
        <v>668</v>
      </c>
      <c r="B312" s="71"/>
      <c r="C312" s="143" t="s">
        <v>669</v>
      </c>
      <c r="D312" s="130"/>
      <c r="E312" s="34">
        <f aca="true" t="shared" si="11" ref="E312:F314">E313</f>
        <v>4995.299999999999</v>
      </c>
      <c r="F312" s="34">
        <f t="shared" si="11"/>
        <v>5710.8</v>
      </c>
    </row>
    <row r="313" spans="1:6" ht="12.75">
      <c r="A313" s="56"/>
      <c r="B313" s="56">
        <v>200</v>
      </c>
      <c r="C313" s="54" t="s">
        <v>270</v>
      </c>
      <c r="D313" s="130"/>
      <c r="E313" s="34">
        <f t="shared" si="11"/>
        <v>4995.299999999999</v>
      </c>
      <c r="F313" s="34">
        <f t="shared" si="11"/>
        <v>5710.8</v>
      </c>
    </row>
    <row r="314" spans="1:6" ht="25.5">
      <c r="A314" s="56"/>
      <c r="B314" s="56">
        <v>240</v>
      </c>
      <c r="C314" s="54" t="s">
        <v>271</v>
      </c>
      <c r="D314" s="130"/>
      <c r="E314" s="34">
        <f t="shared" si="11"/>
        <v>4995.299999999999</v>
      </c>
      <c r="F314" s="34">
        <f t="shared" si="11"/>
        <v>5710.8</v>
      </c>
    </row>
    <row r="315" spans="1:6" ht="25.5">
      <c r="A315" s="56"/>
      <c r="B315" s="63"/>
      <c r="C315" s="64" t="s">
        <v>670</v>
      </c>
      <c r="D315" s="130"/>
      <c r="E315" s="34">
        <f>3108.9+965.5+740.1+185.4-4.6</f>
        <v>4995.299999999999</v>
      </c>
      <c r="F315" s="34">
        <f>3305.8+965.5+1115.3+324.2</f>
        <v>5710.8</v>
      </c>
    </row>
    <row r="316" spans="1:6" ht="25.5">
      <c r="A316" s="53" t="s">
        <v>596</v>
      </c>
      <c r="B316" s="56"/>
      <c r="C316" s="54" t="s">
        <v>379</v>
      </c>
      <c r="D316" s="130"/>
      <c r="E316" s="34">
        <f>E317</f>
        <v>211.6</v>
      </c>
      <c r="F316" s="34">
        <f>F317</f>
        <v>211.6</v>
      </c>
    </row>
    <row r="317" spans="1:6" ht="12.75">
      <c r="A317" s="56"/>
      <c r="B317" s="56">
        <v>300</v>
      </c>
      <c r="C317" s="64" t="s">
        <v>376</v>
      </c>
      <c r="D317" s="130"/>
      <c r="E317" s="34">
        <f>E318</f>
        <v>211.6</v>
      </c>
      <c r="F317" s="34">
        <f>F318</f>
        <v>211.6</v>
      </c>
    </row>
    <row r="318" spans="1:6" ht="12.75">
      <c r="A318" s="56"/>
      <c r="B318" s="56">
        <v>310</v>
      </c>
      <c r="C318" s="54" t="s">
        <v>377</v>
      </c>
      <c r="D318" s="130"/>
      <c r="E318" s="34">
        <v>211.6</v>
      </c>
      <c r="F318" s="34">
        <v>211.6</v>
      </c>
    </row>
    <row r="319" spans="1:6" ht="25.5">
      <c r="A319" s="53" t="s">
        <v>597</v>
      </c>
      <c r="B319" s="56"/>
      <c r="C319" s="64" t="s">
        <v>375</v>
      </c>
      <c r="D319" s="130">
        <f>D320</f>
        <v>106.6</v>
      </c>
      <c r="E319" s="34">
        <f>E320</f>
        <v>441.5</v>
      </c>
      <c r="F319" s="34">
        <f>F320</f>
        <v>441.5</v>
      </c>
    </row>
    <row r="320" spans="1:6" ht="12.75">
      <c r="A320" s="56"/>
      <c r="B320" s="56">
        <v>300</v>
      </c>
      <c r="C320" s="64" t="s">
        <v>376</v>
      </c>
      <c r="D320" s="130">
        <v>106.6</v>
      </c>
      <c r="E320" s="34">
        <f>E321</f>
        <v>441.5</v>
      </c>
      <c r="F320" s="34">
        <f>F321</f>
        <v>441.5</v>
      </c>
    </row>
    <row r="321" spans="1:6" ht="12.75">
      <c r="A321" s="56"/>
      <c r="B321" s="56">
        <v>310</v>
      </c>
      <c r="C321" s="54" t="s">
        <v>377</v>
      </c>
      <c r="D321" s="130"/>
      <c r="E321" s="34">
        <v>441.5</v>
      </c>
      <c r="F321" s="34">
        <v>441.5</v>
      </c>
    </row>
    <row r="322" spans="1:6" ht="51">
      <c r="A322" s="87" t="s">
        <v>598</v>
      </c>
      <c r="B322" s="71"/>
      <c r="C322" s="54" t="s">
        <v>284</v>
      </c>
      <c r="D322" s="130"/>
      <c r="E322" s="34">
        <f>E323+E326+E329</f>
        <v>860.4</v>
      </c>
      <c r="F322" s="34">
        <f>F323+F326+F329</f>
        <v>860.4</v>
      </c>
    </row>
    <row r="323" spans="1:6" ht="38.25">
      <c r="A323" s="53" t="s">
        <v>599</v>
      </c>
      <c r="B323" s="56"/>
      <c r="C323" s="54" t="s">
        <v>285</v>
      </c>
      <c r="D323" s="130"/>
      <c r="E323" s="34">
        <f>E324</f>
        <v>159.4</v>
      </c>
      <c r="F323" s="34">
        <f>F324</f>
        <v>159.4</v>
      </c>
    </row>
    <row r="324" spans="1:6" ht="12.75">
      <c r="A324" s="63"/>
      <c r="B324" s="63">
        <v>500</v>
      </c>
      <c r="C324" s="64" t="s">
        <v>286</v>
      </c>
      <c r="D324" s="130"/>
      <c r="E324" s="34">
        <f>E325</f>
        <v>159.4</v>
      </c>
      <c r="F324" s="34">
        <f>F325</f>
        <v>159.4</v>
      </c>
    </row>
    <row r="325" spans="1:6" ht="12.75">
      <c r="A325" s="63"/>
      <c r="B325" s="63">
        <v>540</v>
      </c>
      <c r="C325" s="64" t="s">
        <v>253</v>
      </c>
      <c r="D325" s="130"/>
      <c r="E325" s="34">
        <v>159.4</v>
      </c>
      <c r="F325" s="34">
        <v>159.4</v>
      </c>
    </row>
    <row r="326" spans="1:6" ht="51">
      <c r="A326" s="87" t="s">
        <v>109</v>
      </c>
      <c r="B326" s="71"/>
      <c r="C326" s="64" t="s">
        <v>108</v>
      </c>
      <c r="D326" s="130"/>
      <c r="E326" s="34">
        <f>E327</f>
        <v>25</v>
      </c>
      <c r="F326" s="34">
        <f>F327</f>
        <v>25</v>
      </c>
    </row>
    <row r="327" spans="1:6" ht="12.75">
      <c r="A327" s="63"/>
      <c r="B327" s="56">
        <v>300</v>
      </c>
      <c r="C327" s="64" t="s">
        <v>376</v>
      </c>
      <c r="D327" s="130"/>
      <c r="E327" s="34">
        <f>E328</f>
        <v>25</v>
      </c>
      <c r="F327" s="34">
        <f>F328</f>
        <v>25</v>
      </c>
    </row>
    <row r="328" spans="1:6" ht="25.5">
      <c r="A328" s="63"/>
      <c r="B328" s="63">
        <v>320</v>
      </c>
      <c r="C328" s="64" t="s">
        <v>156</v>
      </c>
      <c r="D328" s="130"/>
      <c r="E328" s="34">
        <v>25</v>
      </c>
      <c r="F328" s="34">
        <v>25</v>
      </c>
    </row>
    <row r="329" spans="1:6" ht="63.75">
      <c r="A329" s="77" t="s">
        <v>0</v>
      </c>
      <c r="B329" s="63"/>
      <c r="C329" s="64" t="s">
        <v>380</v>
      </c>
      <c r="D329" s="130"/>
      <c r="E329" s="34">
        <f>E330</f>
        <v>676</v>
      </c>
      <c r="F329" s="34">
        <f>F330</f>
        <v>676</v>
      </c>
    </row>
    <row r="330" spans="1:6" ht="12.75">
      <c r="A330" s="63"/>
      <c r="B330" s="63">
        <v>500</v>
      </c>
      <c r="C330" s="64" t="s">
        <v>286</v>
      </c>
      <c r="D330" s="130"/>
      <c r="E330" s="34">
        <f>E331</f>
        <v>676</v>
      </c>
      <c r="F330" s="34">
        <f>F331</f>
        <v>676</v>
      </c>
    </row>
    <row r="331" spans="1:6" ht="12.75">
      <c r="A331" s="63"/>
      <c r="B331" s="63">
        <v>540</v>
      </c>
      <c r="C331" s="64" t="s">
        <v>253</v>
      </c>
      <c r="D331" s="130"/>
      <c r="E331" s="34">
        <v>676</v>
      </c>
      <c r="F331" s="34">
        <v>676</v>
      </c>
    </row>
    <row r="332" spans="1:6" ht="12.75">
      <c r="A332" s="203" t="s">
        <v>639</v>
      </c>
      <c r="B332" s="67"/>
      <c r="C332" s="114" t="s">
        <v>800</v>
      </c>
      <c r="D332" s="130"/>
      <c r="E332" s="34">
        <f aca="true" t="shared" si="12" ref="E332:F334">E333</f>
        <v>2700</v>
      </c>
      <c r="F332" s="34">
        <f t="shared" si="12"/>
        <v>2500</v>
      </c>
    </row>
    <row r="333" spans="1:6" ht="38.25">
      <c r="A333" s="77" t="s">
        <v>640</v>
      </c>
      <c r="B333" s="63"/>
      <c r="C333" s="64" t="s">
        <v>638</v>
      </c>
      <c r="D333" s="130"/>
      <c r="E333" s="34">
        <f t="shared" si="12"/>
        <v>2700</v>
      </c>
      <c r="F333" s="34">
        <f t="shared" si="12"/>
        <v>2500</v>
      </c>
    </row>
    <row r="334" spans="1:6" ht="12.75">
      <c r="A334" s="63"/>
      <c r="B334" s="63">
        <v>700</v>
      </c>
      <c r="C334" s="64" t="s">
        <v>801</v>
      </c>
      <c r="D334" s="130"/>
      <c r="E334" s="34">
        <f t="shared" si="12"/>
        <v>2700</v>
      </c>
      <c r="F334" s="34">
        <f t="shared" si="12"/>
        <v>2500</v>
      </c>
    </row>
    <row r="335" spans="1:6" ht="12.75">
      <c r="A335" s="63"/>
      <c r="B335" s="63">
        <v>730</v>
      </c>
      <c r="C335" s="64" t="s">
        <v>800</v>
      </c>
      <c r="D335" s="130"/>
      <c r="E335" s="34">
        <f>1700+1000</f>
        <v>2700</v>
      </c>
      <c r="F335" s="34">
        <f>1500+1000</f>
        <v>2500</v>
      </c>
    </row>
    <row r="336" spans="1:6" ht="12.75">
      <c r="A336" s="56"/>
      <c r="B336" s="56"/>
      <c r="C336" s="54"/>
      <c r="D336" s="130"/>
      <c r="E336" s="34"/>
      <c r="F336" s="34"/>
    </row>
    <row r="337" spans="1:6" ht="12.75">
      <c r="A337" s="56"/>
      <c r="B337" s="56"/>
      <c r="C337" s="50" t="s">
        <v>386</v>
      </c>
      <c r="D337" s="41" t="e">
        <f>#REF!+#REF!+#REF!+#REF!+#REF!+#REF!+#REF!</f>
        <v>#REF!</v>
      </c>
      <c r="E337" s="41">
        <f>E16+E47+E72+E77+E97+E108+E217+E224+E246</f>
        <v>162354.3</v>
      </c>
      <c r="F337" s="41">
        <f>F16+F47+F72+F77+F97+F108+F217+F224+F246</f>
        <v>156032.90000000002</v>
      </c>
    </row>
    <row r="338" spans="1:7" ht="12.75">
      <c r="A338" s="56"/>
      <c r="B338" s="56"/>
      <c r="C338" s="50"/>
      <c r="D338" s="41"/>
      <c r="E338" s="41"/>
      <c r="F338" s="41"/>
      <c r="G338" s="91"/>
    </row>
    <row r="339" spans="1:9" ht="12.75">
      <c r="A339" s="50"/>
      <c r="B339" s="50"/>
      <c r="C339" s="50" t="s">
        <v>387</v>
      </c>
      <c r="D339" s="41">
        <v>11054.4</v>
      </c>
      <c r="E339" s="41">
        <v>3727.1</v>
      </c>
      <c r="F339" s="41">
        <v>7277.5</v>
      </c>
      <c r="G339" s="110"/>
      <c r="H339" s="215"/>
      <c r="I339" s="215"/>
    </row>
    <row r="340" spans="1:7" ht="12.75">
      <c r="A340" s="52"/>
      <c r="B340" s="52"/>
      <c r="C340" s="50"/>
      <c r="D340" s="52"/>
      <c r="E340" s="34"/>
      <c r="F340" s="34"/>
      <c r="G340" s="91"/>
    </row>
    <row r="341" spans="1:7" ht="12.75">
      <c r="A341" s="52"/>
      <c r="B341" s="52"/>
      <c r="C341" s="50" t="s">
        <v>388</v>
      </c>
      <c r="D341" s="41" t="e">
        <f>D337+D339</f>
        <v>#REF!</v>
      </c>
      <c r="E341" s="41">
        <f>E337+E339</f>
        <v>166081.4</v>
      </c>
      <c r="F341" s="41">
        <f>F337+F339</f>
        <v>163310.40000000002</v>
      </c>
      <c r="G341" s="91"/>
    </row>
    <row r="342" spans="5:7" ht="12.75">
      <c r="E342" s="91"/>
      <c r="F342" s="91"/>
      <c r="G342" s="91"/>
    </row>
    <row r="343" spans="5:8" ht="12.75">
      <c r="E343" s="91"/>
      <c r="F343" s="91"/>
      <c r="G343" s="91"/>
      <c r="H343" s="123"/>
    </row>
    <row r="344" spans="3:7" ht="12.75">
      <c r="C344" s="89" t="s">
        <v>389</v>
      </c>
      <c r="D344" s="89"/>
      <c r="E344" s="90">
        <f>160470.8+3500+1000+1110.6</f>
        <v>166081.4</v>
      </c>
      <c r="F344" s="90">
        <f>160810.4+1000+1500</f>
        <v>163310.4</v>
      </c>
      <c r="G344" s="91"/>
    </row>
    <row r="345" spans="3:7" ht="12.75">
      <c r="C345" s="89"/>
      <c r="D345" s="144"/>
      <c r="E345" s="90"/>
      <c r="F345" s="90"/>
      <c r="G345" s="91"/>
    </row>
    <row r="346" spans="3:7" ht="12.75">
      <c r="C346" s="89" t="s">
        <v>390</v>
      </c>
      <c r="D346" s="89"/>
      <c r="E346" s="90">
        <f>E344-E341</f>
        <v>0</v>
      </c>
      <c r="F346" s="90">
        <f>F344-F341</f>
        <v>0</v>
      </c>
      <c r="G346" s="91"/>
    </row>
    <row r="347" spans="5:7" ht="12.75">
      <c r="E347" s="91"/>
      <c r="F347" s="91"/>
      <c r="G347" s="91"/>
    </row>
    <row r="348" ht="12.75">
      <c r="F348" s="92"/>
    </row>
    <row r="350" ht="12.75">
      <c r="F350" s="90"/>
    </row>
    <row r="352" ht="12.75">
      <c r="F352" s="92"/>
    </row>
  </sheetData>
  <sheetProtection/>
  <mergeCells count="6">
    <mergeCell ref="A7:F10"/>
    <mergeCell ref="A13:A15"/>
    <mergeCell ref="B13:B15"/>
    <mergeCell ref="C13:C15"/>
    <mergeCell ref="E13:E15"/>
    <mergeCell ref="F13:F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563"/>
  <sheetViews>
    <sheetView zoomScalePageLayoutView="0" workbookViewId="0" topLeftCell="A311">
      <selection activeCell="I327" sqref="I327"/>
    </sheetView>
  </sheetViews>
  <sheetFormatPr defaultColWidth="9.00390625" defaultRowHeight="12.75"/>
  <cols>
    <col min="1" max="1" width="5.375" style="114" customWidth="1"/>
    <col min="2" max="2" width="9.125" style="114" customWidth="1"/>
    <col min="3" max="3" width="13.75390625" style="114" customWidth="1"/>
    <col min="4" max="4" width="9.00390625" style="114" customWidth="1"/>
    <col min="5" max="5" width="62.125" style="114" customWidth="1"/>
    <col min="6" max="6" width="12.125" style="114" customWidth="1"/>
    <col min="7" max="7" width="14.375" style="114" customWidth="1"/>
    <col min="8" max="16384" width="9.125" style="114" customWidth="1"/>
  </cols>
  <sheetData>
    <row r="1" spans="5:6" ht="12.75">
      <c r="E1" s="232" t="s">
        <v>462</v>
      </c>
      <c r="F1" s="232"/>
    </row>
    <row r="2" spans="5:6" ht="12.75">
      <c r="E2" s="232" t="s">
        <v>255</v>
      </c>
      <c r="F2" s="232"/>
    </row>
    <row r="3" spans="5:6" ht="12.75">
      <c r="E3" s="232" t="s">
        <v>1</v>
      </c>
      <c r="F3" s="232"/>
    </row>
    <row r="4" spans="5:6" ht="12.75">
      <c r="E4" s="232" t="s">
        <v>158</v>
      </c>
      <c r="F4" s="232"/>
    </row>
    <row r="5" spans="5:6" ht="12.75">
      <c r="E5" s="232" t="s">
        <v>845</v>
      </c>
      <c r="F5" s="232"/>
    </row>
    <row r="6" spans="5:6" ht="12.75">
      <c r="E6" s="175"/>
      <c r="F6" s="175"/>
    </row>
    <row r="7" spans="1:6" ht="15.75" customHeight="1">
      <c r="A7" s="233" t="s">
        <v>103</v>
      </c>
      <c r="B7" s="233"/>
      <c r="C7" s="233"/>
      <c r="D7" s="233"/>
      <c r="E7" s="233"/>
      <c r="F7" s="233"/>
    </row>
    <row r="8" spans="1:6" ht="15.75" customHeight="1">
      <c r="A8" s="233"/>
      <c r="B8" s="233"/>
      <c r="C8" s="233"/>
      <c r="D8" s="233"/>
      <c r="E8" s="233"/>
      <c r="F8" s="233"/>
    </row>
    <row r="10" spans="1:6" ht="12.75">
      <c r="A10" s="228" t="s">
        <v>391</v>
      </c>
      <c r="B10" s="230" t="s">
        <v>256</v>
      </c>
      <c r="C10" s="230" t="s">
        <v>464</v>
      </c>
      <c r="D10" s="230" t="s">
        <v>258</v>
      </c>
      <c r="E10" s="228" t="s">
        <v>259</v>
      </c>
      <c r="F10" s="230" t="s">
        <v>465</v>
      </c>
    </row>
    <row r="11" spans="1:6" ht="12.75">
      <c r="A11" s="229"/>
      <c r="B11" s="231"/>
      <c r="C11" s="231"/>
      <c r="D11" s="231"/>
      <c r="E11" s="229"/>
      <c r="F11" s="231"/>
    </row>
    <row r="12" spans="1:6" ht="12.75">
      <c r="A12" s="176" t="s">
        <v>392</v>
      </c>
      <c r="B12" s="113"/>
      <c r="C12" s="113"/>
      <c r="D12" s="113"/>
      <c r="E12" s="176" t="s">
        <v>165</v>
      </c>
      <c r="F12" s="112">
        <f>F13</f>
        <v>4454.2</v>
      </c>
    </row>
    <row r="13" spans="1:6" s="178" customFormat="1" ht="12.75">
      <c r="A13" s="176"/>
      <c r="B13" s="177" t="s">
        <v>260</v>
      </c>
      <c r="C13" s="177"/>
      <c r="D13" s="177"/>
      <c r="E13" s="176" t="s">
        <v>261</v>
      </c>
      <c r="F13" s="112">
        <f>F14+F33</f>
        <v>4454.2</v>
      </c>
    </row>
    <row r="14" spans="1:6" s="178" customFormat="1" ht="38.25">
      <c r="A14" s="176"/>
      <c r="B14" s="49" t="s">
        <v>267</v>
      </c>
      <c r="C14" s="49"/>
      <c r="D14" s="49"/>
      <c r="E14" s="51" t="s">
        <v>268</v>
      </c>
      <c r="F14" s="112">
        <f>F15</f>
        <v>4424.2</v>
      </c>
    </row>
    <row r="15" spans="1:6" ht="25.5">
      <c r="A15" s="176"/>
      <c r="B15" s="52"/>
      <c r="C15" s="53" t="s">
        <v>579</v>
      </c>
      <c r="D15" s="52"/>
      <c r="E15" s="54" t="s">
        <v>264</v>
      </c>
      <c r="F15" s="43">
        <f>F16+F19+F27+F30</f>
        <v>4424.2</v>
      </c>
    </row>
    <row r="16" spans="1:6" ht="25.5">
      <c r="A16" s="176"/>
      <c r="B16" s="52"/>
      <c r="C16" s="53" t="s">
        <v>581</v>
      </c>
      <c r="D16" s="52"/>
      <c r="E16" s="54" t="s">
        <v>269</v>
      </c>
      <c r="F16" s="43">
        <f>F17</f>
        <v>1941.2</v>
      </c>
    </row>
    <row r="17" spans="1:6" ht="38.25">
      <c r="A17" s="176"/>
      <c r="B17" s="52"/>
      <c r="C17" s="56"/>
      <c r="D17" s="56">
        <v>100</v>
      </c>
      <c r="E17" s="54" t="s">
        <v>265</v>
      </c>
      <c r="F17" s="43">
        <f>F18</f>
        <v>1941.2</v>
      </c>
    </row>
    <row r="18" spans="1:6" ht="12.75">
      <c r="A18" s="176"/>
      <c r="B18" s="52"/>
      <c r="C18" s="56"/>
      <c r="D18" s="56">
        <v>120</v>
      </c>
      <c r="E18" s="54" t="s">
        <v>266</v>
      </c>
      <c r="F18" s="43">
        <v>1941.2</v>
      </c>
    </row>
    <row r="19" spans="1:6" ht="25.5">
      <c r="A19" s="176"/>
      <c r="B19" s="52"/>
      <c r="C19" s="53" t="s">
        <v>582</v>
      </c>
      <c r="D19" s="52"/>
      <c r="E19" s="54" t="s">
        <v>576</v>
      </c>
      <c r="F19" s="43">
        <f>F20+F22+F24</f>
        <v>2194</v>
      </c>
    </row>
    <row r="20" spans="1:6" ht="38.25">
      <c r="A20" s="176"/>
      <c r="B20" s="52"/>
      <c r="C20" s="56"/>
      <c r="D20" s="56">
        <v>100</v>
      </c>
      <c r="E20" s="54" t="s">
        <v>265</v>
      </c>
      <c r="F20" s="43">
        <f>F21</f>
        <v>1669.2</v>
      </c>
    </row>
    <row r="21" spans="1:6" ht="12.75">
      <c r="A21" s="176"/>
      <c r="B21" s="52"/>
      <c r="C21" s="56"/>
      <c r="D21" s="56">
        <v>120</v>
      </c>
      <c r="E21" s="54" t="s">
        <v>266</v>
      </c>
      <c r="F21" s="43">
        <v>1669.2</v>
      </c>
    </row>
    <row r="22" spans="1:6" ht="12.75">
      <c r="A22" s="176"/>
      <c r="B22" s="52"/>
      <c r="C22" s="56"/>
      <c r="D22" s="56">
        <v>200</v>
      </c>
      <c r="E22" s="54" t="s">
        <v>270</v>
      </c>
      <c r="F22" s="43">
        <f>F23</f>
        <v>523.5</v>
      </c>
    </row>
    <row r="23" spans="1:6" ht="12.75">
      <c r="A23" s="176"/>
      <c r="B23" s="52"/>
      <c r="C23" s="56"/>
      <c r="D23" s="56">
        <v>240</v>
      </c>
      <c r="E23" s="54" t="s">
        <v>271</v>
      </c>
      <c r="F23" s="43">
        <f>283.5+240</f>
        <v>523.5</v>
      </c>
    </row>
    <row r="24" spans="1:6" ht="12.75">
      <c r="A24" s="176"/>
      <c r="B24" s="52"/>
      <c r="C24" s="56"/>
      <c r="D24" s="56">
        <v>800</v>
      </c>
      <c r="E24" s="54" t="s">
        <v>272</v>
      </c>
      <c r="F24" s="43">
        <f>F25+F26</f>
        <v>1.3</v>
      </c>
    </row>
    <row r="25" spans="1:6" ht="12.75" hidden="1">
      <c r="A25" s="176"/>
      <c r="B25" s="52"/>
      <c r="C25" s="56"/>
      <c r="D25" s="56">
        <v>830</v>
      </c>
      <c r="E25" s="54" t="s">
        <v>273</v>
      </c>
      <c r="F25" s="43">
        <v>0</v>
      </c>
    </row>
    <row r="26" spans="1:6" ht="12.75">
      <c r="A26" s="176"/>
      <c r="B26" s="52"/>
      <c r="C26" s="56"/>
      <c r="D26" s="56">
        <v>850</v>
      </c>
      <c r="E26" s="54" t="s">
        <v>274</v>
      </c>
      <c r="F26" s="43">
        <v>1.3</v>
      </c>
    </row>
    <row r="27" spans="1:6" ht="12.75">
      <c r="A27" s="176"/>
      <c r="B27" s="52"/>
      <c r="C27" s="53" t="s">
        <v>586</v>
      </c>
      <c r="D27" s="52"/>
      <c r="E27" s="55" t="s">
        <v>275</v>
      </c>
      <c r="F27" s="43">
        <f>F28</f>
        <v>216</v>
      </c>
    </row>
    <row r="28" spans="1:6" ht="38.25">
      <c r="A28" s="176"/>
      <c r="B28" s="52"/>
      <c r="C28" s="56"/>
      <c r="D28" s="56">
        <v>100</v>
      </c>
      <c r="E28" s="54" t="s">
        <v>265</v>
      </c>
      <c r="F28" s="43">
        <f>F29</f>
        <v>216</v>
      </c>
    </row>
    <row r="29" spans="1:6" ht="12.75">
      <c r="A29" s="176"/>
      <c r="B29" s="52"/>
      <c r="C29" s="56"/>
      <c r="D29" s="56">
        <v>120</v>
      </c>
      <c r="E29" s="54" t="s">
        <v>266</v>
      </c>
      <c r="F29" s="43">
        <v>216</v>
      </c>
    </row>
    <row r="30" spans="1:6" ht="38.25">
      <c r="A30" s="176"/>
      <c r="B30" s="52"/>
      <c r="C30" s="53" t="s">
        <v>589</v>
      </c>
      <c r="D30" s="56"/>
      <c r="E30" s="54" t="s">
        <v>276</v>
      </c>
      <c r="F30" s="43">
        <f>F31</f>
        <v>73</v>
      </c>
    </row>
    <row r="31" spans="1:6" ht="12.75">
      <c r="A31" s="176"/>
      <c r="B31" s="52"/>
      <c r="C31" s="56"/>
      <c r="D31" s="56">
        <v>200</v>
      </c>
      <c r="E31" s="54" t="s">
        <v>270</v>
      </c>
      <c r="F31" s="43">
        <f>F32</f>
        <v>73</v>
      </c>
    </row>
    <row r="32" spans="1:6" ht="12.75">
      <c r="A32" s="176"/>
      <c r="B32" s="52"/>
      <c r="C32" s="56"/>
      <c r="D32" s="56">
        <v>240</v>
      </c>
      <c r="E32" s="54" t="s">
        <v>271</v>
      </c>
      <c r="F32" s="43">
        <v>73</v>
      </c>
    </row>
    <row r="33" spans="1:6" ht="12.75">
      <c r="A33" s="113"/>
      <c r="B33" s="57" t="s">
        <v>291</v>
      </c>
      <c r="C33" s="57"/>
      <c r="D33" s="57"/>
      <c r="E33" s="61" t="s">
        <v>292</v>
      </c>
      <c r="F33" s="43">
        <f>F34</f>
        <v>30</v>
      </c>
    </row>
    <row r="34" spans="1:6" ht="25.5">
      <c r="A34" s="176"/>
      <c r="B34" s="52"/>
      <c r="C34" s="53" t="s">
        <v>593</v>
      </c>
      <c r="D34" s="56"/>
      <c r="E34" s="54" t="s">
        <v>302</v>
      </c>
      <c r="F34" s="43">
        <f>F35</f>
        <v>30</v>
      </c>
    </row>
    <row r="35" spans="1:6" ht="12.75">
      <c r="A35" s="176"/>
      <c r="B35" s="52"/>
      <c r="C35" s="56"/>
      <c r="D35" s="56">
        <v>200</v>
      </c>
      <c r="E35" s="54" t="s">
        <v>270</v>
      </c>
      <c r="F35" s="43">
        <f>F36</f>
        <v>30</v>
      </c>
    </row>
    <row r="36" spans="1:6" ht="12.75">
      <c r="A36" s="176"/>
      <c r="B36" s="52"/>
      <c r="C36" s="56"/>
      <c r="D36" s="56">
        <v>240</v>
      </c>
      <c r="E36" s="54" t="s">
        <v>271</v>
      </c>
      <c r="F36" s="43">
        <v>30</v>
      </c>
    </row>
    <row r="37" spans="1:6" s="182" customFormat="1" ht="12.75">
      <c r="A37" s="179"/>
      <c r="B37" s="180"/>
      <c r="C37" s="181"/>
      <c r="D37" s="56"/>
      <c r="E37" s="130"/>
      <c r="F37" s="43"/>
    </row>
    <row r="38" spans="1:7" ht="12.75">
      <c r="A38" s="176">
        <v>635</v>
      </c>
      <c r="B38" s="63"/>
      <c r="C38" s="63"/>
      <c r="D38" s="63"/>
      <c r="E38" s="176" t="s">
        <v>166</v>
      </c>
      <c r="F38" s="112">
        <f>F39+F151+F182+F280+F403+F490+F509+F535</f>
        <v>285955.4</v>
      </c>
      <c r="G38" s="198"/>
    </row>
    <row r="39" spans="1:6" s="178" customFormat="1" ht="12.75">
      <c r="A39" s="176"/>
      <c r="B39" s="177" t="s">
        <v>260</v>
      </c>
      <c r="C39" s="177"/>
      <c r="D39" s="177"/>
      <c r="E39" s="176" t="s">
        <v>261</v>
      </c>
      <c r="F39" s="112">
        <f>F40+F45+F84+F90+F78</f>
        <v>41969.9</v>
      </c>
    </row>
    <row r="40" spans="1:6" s="178" customFormat="1" ht="25.5">
      <c r="A40" s="176"/>
      <c r="B40" s="49" t="s">
        <v>262</v>
      </c>
      <c r="C40" s="50"/>
      <c r="D40" s="50"/>
      <c r="E40" s="51" t="s">
        <v>263</v>
      </c>
      <c r="F40" s="112">
        <f>F41</f>
        <v>1325.7</v>
      </c>
    </row>
    <row r="41" spans="1:6" ht="25.5">
      <c r="A41" s="113"/>
      <c r="B41" s="52"/>
      <c r="C41" s="53" t="s">
        <v>579</v>
      </c>
      <c r="D41" s="52"/>
      <c r="E41" s="54" t="s">
        <v>264</v>
      </c>
      <c r="F41" s="43">
        <f>F42</f>
        <v>1325.7</v>
      </c>
    </row>
    <row r="42" spans="1:6" ht="12.75">
      <c r="A42" s="113"/>
      <c r="B42" s="52"/>
      <c r="C42" s="53" t="s">
        <v>580</v>
      </c>
      <c r="D42" s="52"/>
      <c r="E42" s="55" t="s">
        <v>468</v>
      </c>
      <c r="F42" s="43">
        <f>F43</f>
        <v>1325.7</v>
      </c>
    </row>
    <row r="43" spans="1:6" ht="38.25">
      <c r="A43" s="113"/>
      <c r="B43" s="52"/>
      <c r="C43" s="56"/>
      <c r="D43" s="56">
        <v>100</v>
      </c>
      <c r="E43" s="54" t="s">
        <v>265</v>
      </c>
      <c r="F43" s="43">
        <f>F44</f>
        <v>1325.7</v>
      </c>
    </row>
    <row r="44" spans="1:6" ht="12.75">
      <c r="A44" s="113"/>
      <c r="B44" s="52"/>
      <c r="C44" s="56"/>
      <c r="D44" s="56">
        <v>120</v>
      </c>
      <c r="E44" s="54" t="s">
        <v>266</v>
      </c>
      <c r="F44" s="43">
        <v>1325.7</v>
      </c>
    </row>
    <row r="45" spans="1:6" s="178" customFormat="1" ht="38.25">
      <c r="A45" s="176"/>
      <c r="B45" s="49" t="s">
        <v>277</v>
      </c>
      <c r="C45" s="49"/>
      <c r="D45" s="49"/>
      <c r="E45" s="51" t="s">
        <v>278</v>
      </c>
      <c r="F45" s="112">
        <f>F46+F54+F57+F67</f>
        <v>30724.2</v>
      </c>
    </row>
    <row r="46" spans="1:6" ht="25.5">
      <c r="A46" s="113"/>
      <c r="B46" s="56"/>
      <c r="C46" s="53" t="s">
        <v>579</v>
      </c>
      <c r="D46" s="52"/>
      <c r="E46" s="54" t="s">
        <v>264</v>
      </c>
      <c r="F46" s="43">
        <f>F47</f>
        <v>28948.5</v>
      </c>
    </row>
    <row r="47" spans="1:6" ht="25.5">
      <c r="A47" s="113"/>
      <c r="B47" s="56"/>
      <c r="C47" s="53" t="s">
        <v>583</v>
      </c>
      <c r="D47" s="52"/>
      <c r="E47" s="54" t="s">
        <v>577</v>
      </c>
      <c r="F47" s="43">
        <f>F48+F50+F52</f>
        <v>28948.5</v>
      </c>
    </row>
    <row r="48" spans="1:6" ht="38.25">
      <c r="A48" s="113"/>
      <c r="B48" s="56"/>
      <c r="C48" s="56"/>
      <c r="D48" s="56">
        <v>100</v>
      </c>
      <c r="E48" s="54" t="s">
        <v>265</v>
      </c>
      <c r="F48" s="43">
        <f>F49</f>
        <v>27971.4</v>
      </c>
    </row>
    <row r="49" spans="1:6" ht="12.75">
      <c r="A49" s="113"/>
      <c r="B49" s="56"/>
      <c r="C49" s="56"/>
      <c r="D49" s="56">
        <v>120</v>
      </c>
      <c r="E49" s="54" t="s">
        <v>266</v>
      </c>
      <c r="F49" s="43">
        <v>27971.4</v>
      </c>
    </row>
    <row r="50" spans="1:6" ht="12.75">
      <c r="A50" s="113"/>
      <c r="B50" s="56"/>
      <c r="C50" s="56"/>
      <c r="D50" s="56">
        <v>200</v>
      </c>
      <c r="E50" s="54" t="s">
        <v>270</v>
      </c>
      <c r="F50" s="43">
        <f>F51</f>
        <v>975.3</v>
      </c>
    </row>
    <row r="51" spans="1:6" ht="12.75">
      <c r="A51" s="113"/>
      <c r="B51" s="56"/>
      <c r="C51" s="56"/>
      <c r="D51" s="56">
        <v>240</v>
      </c>
      <c r="E51" s="54" t="s">
        <v>271</v>
      </c>
      <c r="F51" s="43">
        <f>967.3+8</f>
        <v>975.3</v>
      </c>
    </row>
    <row r="52" spans="1:6" ht="12.75">
      <c r="A52" s="113"/>
      <c r="B52" s="56"/>
      <c r="C52" s="56"/>
      <c r="D52" s="56">
        <v>800</v>
      </c>
      <c r="E52" s="54" t="s">
        <v>272</v>
      </c>
      <c r="F52" s="43">
        <f>F53</f>
        <v>1.8</v>
      </c>
    </row>
    <row r="53" spans="1:6" ht="12.75">
      <c r="A53" s="113"/>
      <c r="B53" s="56"/>
      <c r="C53" s="56"/>
      <c r="D53" s="56">
        <v>850</v>
      </c>
      <c r="E53" s="54" t="s">
        <v>274</v>
      </c>
      <c r="F53" s="43">
        <v>1.8</v>
      </c>
    </row>
    <row r="54" spans="1:6" ht="38.25">
      <c r="A54" s="113"/>
      <c r="B54" s="56"/>
      <c r="C54" s="53" t="s">
        <v>589</v>
      </c>
      <c r="D54" s="56"/>
      <c r="E54" s="54" t="s">
        <v>276</v>
      </c>
      <c r="F54" s="43">
        <f>F55</f>
        <v>394</v>
      </c>
    </row>
    <row r="55" spans="1:6" ht="12.75">
      <c r="A55" s="113"/>
      <c r="B55" s="56"/>
      <c r="C55" s="56"/>
      <c r="D55" s="56">
        <v>200</v>
      </c>
      <c r="E55" s="54" t="s">
        <v>270</v>
      </c>
      <c r="F55" s="43">
        <f>F56</f>
        <v>394</v>
      </c>
    </row>
    <row r="56" spans="1:6" ht="12.75">
      <c r="A56" s="113"/>
      <c r="B56" s="57"/>
      <c r="C56" s="57"/>
      <c r="D56" s="57">
        <v>240</v>
      </c>
      <c r="E56" s="58" t="s">
        <v>271</v>
      </c>
      <c r="F56" s="43">
        <v>394</v>
      </c>
    </row>
    <row r="57" spans="1:6" ht="38.25">
      <c r="A57" s="113"/>
      <c r="B57" s="57"/>
      <c r="C57" s="56" t="s">
        <v>587</v>
      </c>
      <c r="D57" s="56"/>
      <c r="E57" s="54" t="s">
        <v>279</v>
      </c>
      <c r="F57" s="43">
        <f>F58+F61+F64</f>
        <v>181.7</v>
      </c>
    </row>
    <row r="58" spans="1:6" ht="25.5">
      <c r="A58" s="113"/>
      <c r="B58" s="56"/>
      <c r="C58" s="56" t="s">
        <v>42</v>
      </c>
      <c r="D58" s="56"/>
      <c r="E58" s="54" t="s">
        <v>33</v>
      </c>
      <c r="F58" s="43">
        <f>F59</f>
        <v>108.8</v>
      </c>
    </row>
    <row r="59" spans="1:6" ht="38.25">
      <c r="A59" s="113"/>
      <c r="B59" s="56"/>
      <c r="C59" s="56"/>
      <c r="D59" s="56">
        <v>100</v>
      </c>
      <c r="E59" s="54" t="s">
        <v>265</v>
      </c>
      <c r="F59" s="43">
        <f>F60</f>
        <v>108.8</v>
      </c>
    </row>
    <row r="60" spans="1:6" ht="12.75">
      <c r="A60" s="113"/>
      <c r="B60" s="47"/>
      <c r="C60" s="56"/>
      <c r="D60" s="56">
        <v>120</v>
      </c>
      <c r="E60" s="54" t="s">
        <v>266</v>
      </c>
      <c r="F60" s="43">
        <v>108.8</v>
      </c>
    </row>
    <row r="61" spans="1:6" ht="12.75">
      <c r="A61" s="113"/>
      <c r="B61" s="47"/>
      <c r="C61" s="48" t="s">
        <v>43</v>
      </c>
      <c r="D61" s="59"/>
      <c r="E61" s="54" t="s">
        <v>321</v>
      </c>
      <c r="F61" s="43">
        <f>F62</f>
        <v>16.1</v>
      </c>
    </row>
    <row r="62" spans="1:6" ht="12.75">
      <c r="A62" s="113"/>
      <c r="B62" s="47"/>
      <c r="C62" s="56"/>
      <c r="D62" s="56">
        <v>200</v>
      </c>
      <c r="E62" s="54" t="s">
        <v>270</v>
      </c>
      <c r="F62" s="43">
        <f>F63</f>
        <v>16.1</v>
      </c>
    </row>
    <row r="63" spans="1:6" ht="12.75">
      <c r="A63" s="113"/>
      <c r="B63" s="47"/>
      <c r="C63" s="56"/>
      <c r="D63" s="56">
        <v>240</v>
      </c>
      <c r="E63" s="61" t="s">
        <v>271</v>
      </c>
      <c r="F63" s="43">
        <v>16.1</v>
      </c>
    </row>
    <row r="64" spans="1:6" ht="51">
      <c r="A64" s="113"/>
      <c r="B64" s="47"/>
      <c r="C64" s="57" t="s">
        <v>44</v>
      </c>
      <c r="D64" s="70"/>
      <c r="E64" s="86" t="s">
        <v>32</v>
      </c>
      <c r="F64" s="43">
        <f>F65</f>
        <v>56.8</v>
      </c>
    </row>
    <row r="65" spans="1:6" ht="12.75">
      <c r="A65" s="113"/>
      <c r="B65" s="47"/>
      <c r="C65" s="57"/>
      <c r="D65" s="53" t="s">
        <v>335</v>
      </c>
      <c r="E65" s="54" t="s">
        <v>270</v>
      </c>
      <c r="F65" s="43">
        <f>F66</f>
        <v>56.8</v>
      </c>
    </row>
    <row r="66" spans="1:6" ht="12.75">
      <c r="A66" s="113"/>
      <c r="B66" s="63"/>
      <c r="C66" s="57"/>
      <c r="D66" s="53" t="s">
        <v>336</v>
      </c>
      <c r="E66" s="55" t="s">
        <v>271</v>
      </c>
      <c r="F66" s="43">
        <v>56.8</v>
      </c>
    </row>
    <row r="67" spans="1:6" ht="12.75">
      <c r="A67" s="113"/>
      <c r="B67" s="56"/>
      <c r="C67" s="53" t="s">
        <v>497</v>
      </c>
      <c r="D67" s="56"/>
      <c r="E67" s="54" t="s">
        <v>306</v>
      </c>
      <c r="F67" s="43">
        <f>F68</f>
        <v>1200</v>
      </c>
    </row>
    <row r="68" spans="1:6" ht="25.5">
      <c r="A68" s="113"/>
      <c r="B68" s="56"/>
      <c r="C68" s="53" t="s">
        <v>498</v>
      </c>
      <c r="D68" s="56"/>
      <c r="E68" s="54" t="s">
        <v>307</v>
      </c>
      <c r="F68" s="43">
        <f>F69+F72+F75</f>
        <v>1200</v>
      </c>
    </row>
    <row r="69" spans="1:6" ht="12.75">
      <c r="A69" s="113"/>
      <c r="B69" s="56"/>
      <c r="C69" s="53" t="s">
        <v>499</v>
      </c>
      <c r="D69" s="56"/>
      <c r="E69" s="54" t="s">
        <v>308</v>
      </c>
      <c r="F69" s="43">
        <f>F70</f>
        <v>416.4</v>
      </c>
    </row>
    <row r="70" spans="1:6" ht="12.75">
      <c r="A70" s="113"/>
      <c r="B70" s="113"/>
      <c r="C70" s="56"/>
      <c r="D70" s="56">
        <v>200</v>
      </c>
      <c r="E70" s="54" t="s">
        <v>270</v>
      </c>
      <c r="F70" s="43">
        <f>F71</f>
        <v>416.4</v>
      </c>
    </row>
    <row r="71" spans="1:6" ht="12.75">
      <c r="A71" s="113"/>
      <c r="B71" s="113"/>
      <c r="C71" s="56"/>
      <c r="D71" s="56">
        <v>240</v>
      </c>
      <c r="E71" s="54" t="s">
        <v>271</v>
      </c>
      <c r="F71" s="43">
        <v>416.4</v>
      </c>
    </row>
    <row r="72" spans="1:6" ht="12.75">
      <c r="A72" s="113"/>
      <c r="B72" s="56"/>
      <c r="C72" s="53" t="s">
        <v>500</v>
      </c>
      <c r="D72" s="56"/>
      <c r="E72" s="54" t="s">
        <v>309</v>
      </c>
      <c r="F72" s="43">
        <f>F73</f>
        <v>212.9</v>
      </c>
    </row>
    <row r="73" spans="1:6" ht="12.75">
      <c r="A73" s="113"/>
      <c r="B73" s="56"/>
      <c r="C73" s="56"/>
      <c r="D73" s="56">
        <v>200</v>
      </c>
      <c r="E73" s="54" t="s">
        <v>270</v>
      </c>
      <c r="F73" s="43">
        <f>F74</f>
        <v>212.9</v>
      </c>
    </row>
    <row r="74" spans="1:6" ht="12.75">
      <c r="A74" s="113"/>
      <c r="B74" s="56"/>
      <c r="C74" s="56"/>
      <c r="D74" s="56">
        <v>240</v>
      </c>
      <c r="E74" s="54" t="s">
        <v>271</v>
      </c>
      <c r="F74" s="43">
        <v>212.9</v>
      </c>
    </row>
    <row r="75" spans="1:6" ht="25.5">
      <c r="A75" s="113"/>
      <c r="B75" s="56"/>
      <c r="C75" s="53" t="s">
        <v>501</v>
      </c>
      <c r="D75" s="56"/>
      <c r="E75" s="54" t="s">
        <v>310</v>
      </c>
      <c r="F75" s="43">
        <f>F76</f>
        <v>570.7</v>
      </c>
    </row>
    <row r="76" spans="1:6" ht="12.75">
      <c r="A76" s="113"/>
      <c r="B76" s="56"/>
      <c r="C76" s="56"/>
      <c r="D76" s="56">
        <v>200</v>
      </c>
      <c r="E76" s="54" t="s">
        <v>270</v>
      </c>
      <c r="F76" s="43">
        <f>F77</f>
        <v>570.7</v>
      </c>
    </row>
    <row r="77" spans="1:6" ht="12.75">
      <c r="A77" s="113"/>
      <c r="B77" s="49"/>
      <c r="C77" s="56"/>
      <c r="D77" s="56">
        <v>240</v>
      </c>
      <c r="E77" s="54" t="s">
        <v>271</v>
      </c>
      <c r="F77" s="43">
        <v>570.7</v>
      </c>
    </row>
    <row r="78" spans="1:6" s="178" customFormat="1" ht="38.25">
      <c r="A78" s="176"/>
      <c r="B78" s="49" t="s">
        <v>280</v>
      </c>
      <c r="C78" s="49"/>
      <c r="D78" s="49"/>
      <c r="E78" s="183" t="s">
        <v>281</v>
      </c>
      <c r="F78" s="112">
        <f>F79</f>
        <v>159.4</v>
      </c>
    </row>
    <row r="79" spans="1:6" ht="38.25">
      <c r="A79" s="113"/>
      <c r="B79" s="63"/>
      <c r="C79" s="53" t="s">
        <v>588</v>
      </c>
      <c r="D79" s="56"/>
      <c r="E79" s="54" t="s">
        <v>283</v>
      </c>
      <c r="F79" s="43">
        <f>F80</f>
        <v>159.4</v>
      </c>
    </row>
    <row r="80" spans="1:6" ht="51">
      <c r="A80" s="113"/>
      <c r="B80" s="63"/>
      <c r="C80" s="87" t="s">
        <v>598</v>
      </c>
      <c r="D80" s="71"/>
      <c r="E80" s="54" t="s">
        <v>284</v>
      </c>
      <c r="F80" s="43">
        <f>F81</f>
        <v>159.4</v>
      </c>
    </row>
    <row r="81" spans="1:6" ht="38.25">
      <c r="A81" s="113"/>
      <c r="B81" s="63"/>
      <c r="C81" s="53" t="s">
        <v>599</v>
      </c>
      <c r="D81" s="56"/>
      <c r="E81" s="54" t="s">
        <v>285</v>
      </c>
      <c r="F81" s="43">
        <f>F82</f>
        <v>159.4</v>
      </c>
    </row>
    <row r="82" spans="1:6" ht="12.75">
      <c r="A82" s="113"/>
      <c r="B82" s="63"/>
      <c r="C82" s="63"/>
      <c r="D82" s="63">
        <v>500</v>
      </c>
      <c r="E82" s="64" t="s">
        <v>286</v>
      </c>
      <c r="F82" s="43">
        <f>F83</f>
        <v>159.4</v>
      </c>
    </row>
    <row r="83" spans="1:6" ht="12.75">
      <c r="A83" s="113"/>
      <c r="B83" s="63"/>
      <c r="C83" s="63"/>
      <c r="D83" s="63">
        <v>540</v>
      </c>
      <c r="E83" s="64" t="s">
        <v>253</v>
      </c>
      <c r="F83" s="43">
        <v>159.4</v>
      </c>
    </row>
    <row r="84" spans="1:6" s="178" customFormat="1" ht="12.75">
      <c r="A84" s="176"/>
      <c r="B84" s="177" t="s">
        <v>287</v>
      </c>
      <c r="C84" s="177"/>
      <c r="D84" s="177"/>
      <c r="E84" s="176" t="s">
        <v>288</v>
      </c>
      <c r="F84" s="112">
        <f>F85</f>
        <v>300</v>
      </c>
    </row>
    <row r="85" spans="1:6" ht="38.25">
      <c r="A85" s="113"/>
      <c r="B85" s="184"/>
      <c r="C85" s="53" t="s">
        <v>588</v>
      </c>
      <c r="D85" s="56"/>
      <c r="E85" s="54" t="s">
        <v>289</v>
      </c>
      <c r="F85" s="43">
        <f>F86</f>
        <v>300</v>
      </c>
    </row>
    <row r="86" spans="1:6" ht="12.75">
      <c r="A86" s="113"/>
      <c r="B86" s="63"/>
      <c r="C86" s="56" t="s">
        <v>595</v>
      </c>
      <c r="D86" s="56"/>
      <c r="E86" s="54" t="s">
        <v>537</v>
      </c>
      <c r="F86" s="43">
        <f>F87</f>
        <v>300</v>
      </c>
    </row>
    <row r="87" spans="1:6" ht="12.75">
      <c r="A87" s="113"/>
      <c r="B87" s="63"/>
      <c r="C87" s="56"/>
      <c r="D87" s="56">
        <v>800</v>
      </c>
      <c r="E87" s="54" t="s">
        <v>272</v>
      </c>
      <c r="F87" s="43">
        <f>F88</f>
        <v>300</v>
      </c>
    </row>
    <row r="88" spans="1:6" ht="12.75">
      <c r="A88" s="113"/>
      <c r="B88" s="63"/>
      <c r="C88" s="56"/>
      <c r="D88" s="56">
        <v>870</v>
      </c>
      <c r="E88" s="55" t="s">
        <v>290</v>
      </c>
      <c r="F88" s="43">
        <v>300</v>
      </c>
    </row>
    <row r="89" spans="1:6" ht="12.75">
      <c r="A89" s="113"/>
      <c r="B89" s="63"/>
      <c r="C89" s="63"/>
      <c r="D89" s="56"/>
      <c r="E89" s="52"/>
      <c r="F89" s="43"/>
    </row>
    <row r="90" spans="1:6" s="178" customFormat="1" ht="12.75">
      <c r="A90" s="176"/>
      <c r="B90" s="60" t="s">
        <v>291</v>
      </c>
      <c r="C90" s="60"/>
      <c r="D90" s="60"/>
      <c r="E90" s="111" t="s">
        <v>292</v>
      </c>
      <c r="F90" s="112">
        <f>F91+F123+F142+F136</f>
        <v>9460.6</v>
      </c>
    </row>
    <row r="91" spans="1:6" ht="25.5">
      <c r="A91" s="113"/>
      <c r="B91" s="56"/>
      <c r="C91" s="53" t="s">
        <v>487</v>
      </c>
      <c r="D91" s="56"/>
      <c r="E91" s="54" t="s">
        <v>293</v>
      </c>
      <c r="F91" s="43">
        <f>F92+F96+F102+F105+F108+F114+F120+F99+F117+F111</f>
        <v>6742.2</v>
      </c>
    </row>
    <row r="92" spans="1:6" ht="38.25">
      <c r="A92" s="113"/>
      <c r="B92" s="57"/>
      <c r="C92" s="53" t="s">
        <v>490</v>
      </c>
      <c r="D92" s="49"/>
      <c r="E92" s="54" t="s">
        <v>491</v>
      </c>
      <c r="F92" s="43">
        <f>F93</f>
        <v>300</v>
      </c>
    </row>
    <row r="93" spans="1:6" ht="25.5">
      <c r="A93" s="113"/>
      <c r="B93" s="57"/>
      <c r="C93" s="65" t="s">
        <v>489</v>
      </c>
      <c r="D93" s="57"/>
      <c r="E93" s="58" t="s">
        <v>40</v>
      </c>
      <c r="F93" s="43">
        <f>F94</f>
        <v>300</v>
      </c>
    </row>
    <row r="94" spans="1:6" ht="12.75">
      <c r="A94" s="113"/>
      <c r="B94" s="56"/>
      <c r="C94" s="56"/>
      <c r="D94" s="56">
        <v>200</v>
      </c>
      <c r="E94" s="54" t="s">
        <v>270</v>
      </c>
      <c r="F94" s="43">
        <f>F95</f>
        <v>300</v>
      </c>
    </row>
    <row r="95" spans="1:6" ht="12.75">
      <c r="A95" s="113"/>
      <c r="B95" s="56"/>
      <c r="C95" s="56"/>
      <c r="D95" s="56">
        <v>240</v>
      </c>
      <c r="E95" s="54" t="s">
        <v>271</v>
      </c>
      <c r="F95" s="43">
        <v>300</v>
      </c>
    </row>
    <row r="96" spans="1:6" ht="25.5">
      <c r="A96" s="113"/>
      <c r="B96" s="48"/>
      <c r="C96" s="66" t="s">
        <v>488</v>
      </c>
      <c r="D96" s="48"/>
      <c r="E96" s="62" t="s">
        <v>294</v>
      </c>
      <c r="F96" s="43">
        <f>F97</f>
        <v>800</v>
      </c>
    </row>
    <row r="97" spans="1:6" ht="12.75">
      <c r="A97" s="113"/>
      <c r="B97" s="56"/>
      <c r="C97" s="56"/>
      <c r="D97" s="56">
        <v>200</v>
      </c>
      <c r="E97" s="54" t="s">
        <v>270</v>
      </c>
      <c r="F97" s="43">
        <f>F98</f>
        <v>800</v>
      </c>
    </row>
    <row r="98" spans="1:6" ht="12.75">
      <c r="A98" s="113"/>
      <c r="B98" s="56"/>
      <c r="C98" s="56"/>
      <c r="D98" s="56">
        <v>240</v>
      </c>
      <c r="E98" s="54" t="s">
        <v>271</v>
      </c>
      <c r="F98" s="43">
        <v>800</v>
      </c>
    </row>
    <row r="99" spans="1:6" ht="38.25">
      <c r="A99" s="113"/>
      <c r="B99" s="56"/>
      <c r="C99" s="53" t="s">
        <v>492</v>
      </c>
      <c r="D99" s="56"/>
      <c r="E99" s="54" t="s">
        <v>295</v>
      </c>
      <c r="F99" s="43">
        <f>F100</f>
        <v>60</v>
      </c>
    </row>
    <row r="100" spans="1:6" ht="12.75">
      <c r="A100" s="113"/>
      <c r="B100" s="56"/>
      <c r="C100" s="56"/>
      <c r="D100" s="56">
        <v>200</v>
      </c>
      <c r="E100" s="54" t="s">
        <v>270</v>
      </c>
      <c r="F100" s="43">
        <f>F101</f>
        <v>60</v>
      </c>
    </row>
    <row r="101" spans="1:6" ht="12.75">
      <c r="A101" s="113"/>
      <c r="B101" s="56"/>
      <c r="C101" s="57"/>
      <c r="D101" s="57">
        <v>240</v>
      </c>
      <c r="E101" s="58" t="s">
        <v>271</v>
      </c>
      <c r="F101" s="43">
        <v>60</v>
      </c>
    </row>
    <row r="102" spans="1:6" ht="25.5">
      <c r="A102" s="113"/>
      <c r="B102" s="56"/>
      <c r="C102" s="53" t="s">
        <v>493</v>
      </c>
      <c r="D102" s="56"/>
      <c r="E102" s="54" t="s">
        <v>296</v>
      </c>
      <c r="F102" s="43">
        <f>F103</f>
        <v>150</v>
      </c>
    </row>
    <row r="103" spans="1:6" ht="12.75">
      <c r="A103" s="113"/>
      <c r="B103" s="56"/>
      <c r="C103" s="56"/>
      <c r="D103" s="56">
        <v>200</v>
      </c>
      <c r="E103" s="54" t="s">
        <v>270</v>
      </c>
      <c r="F103" s="43">
        <f>F104</f>
        <v>150</v>
      </c>
    </row>
    <row r="104" spans="1:6" ht="12.75">
      <c r="A104" s="113"/>
      <c r="B104" s="57"/>
      <c r="C104" s="57"/>
      <c r="D104" s="57">
        <v>240</v>
      </c>
      <c r="E104" s="58" t="s">
        <v>271</v>
      </c>
      <c r="F104" s="43">
        <v>150</v>
      </c>
    </row>
    <row r="105" spans="1:6" ht="38.25">
      <c r="A105" s="113"/>
      <c r="B105" s="48"/>
      <c r="C105" s="48" t="s">
        <v>494</v>
      </c>
      <c r="D105" s="56"/>
      <c r="E105" s="54" t="s">
        <v>438</v>
      </c>
      <c r="F105" s="43">
        <f>F106</f>
        <v>3198</v>
      </c>
    </row>
    <row r="106" spans="1:6" ht="12.75">
      <c r="A106" s="113"/>
      <c r="B106" s="48"/>
      <c r="C106" s="48"/>
      <c r="D106" s="56">
        <v>200</v>
      </c>
      <c r="E106" s="54" t="s">
        <v>270</v>
      </c>
      <c r="F106" s="43">
        <f>F107</f>
        <v>3198</v>
      </c>
    </row>
    <row r="107" spans="1:6" ht="12.75">
      <c r="A107" s="113"/>
      <c r="B107" s="48"/>
      <c r="C107" s="48"/>
      <c r="D107" s="56">
        <v>240</v>
      </c>
      <c r="E107" s="54" t="s">
        <v>271</v>
      </c>
      <c r="F107" s="43">
        <f>3000+198</f>
        <v>3198</v>
      </c>
    </row>
    <row r="108" spans="1:6" ht="25.5">
      <c r="A108" s="113"/>
      <c r="B108" s="48"/>
      <c r="C108" s="53" t="s">
        <v>495</v>
      </c>
      <c r="D108" s="48"/>
      <c r="E108" s="62" t="s">
        <v>466</v>
      </c>
      <c r="F108" s="43">
        <f>F109</f>
        <v>122</v>
      </c>
    </row>
    <row r="109" spans="1:6" ht="12.75">
      <c r="A109" s="113"/>
      <c r="B109" s="48"/>
      <c r="C109" s="48"/>
      <c r="D109" s="56">
        <v>200</v>
      </c>
      <c r="E109" s="54" t="s">
        <v>270</v>
      </c>
      <c r="F109" s="43">
        <f>F110</f>
        <v>122</v>
      </c>
    </row>
    <row r="110" spans="1:6" ht="12.75">
      <c r="A110" s="113"/>
      <c r="B110" s="48"/>
      <c r="C110" s="48"/>
      <c r="D110" s="56">
        <v>240</v>
      </c>
      <c r="E110" s="54" t="s">
        <v>271</v>
      </c>
      <c r="F110" s="43">
        <v>122</v>
      </c>
    </row>
    <row r="111" spans="1:6" ht="25.5">
      <c r="A111" s="113"/>
      <c r="B111" s="48"/>
      <c r="C111" s="53" t="s">
        <v>600</v>
      </c>
      <c r="D111" s="48"/>
      <c r="E111" s="62" t="s">
        <v>601</v>
      </c>
      <c r="F111" s="43">
        <f>F112</f>
        <v>66</v>
      </c>
    </row>
    <row r="112" spans="1:6" ht="12.75">
      <c r="A112" s="113"/>
      <c r="B112" s="48"/>
      <c r="C112" s="48"/>
      <c r="D112" s="56">
        <v>200</v>
      </c>
      <c r="E112" s="54" t="s">
        <v>270</v>
      </c>
      <c r="F112" s="43">
        <f>F113</f>
        <v>66</v>
      </c>
    </row>
    <row r="113" spans="1:6" ht="12.75">
      <c r="A113" s="113"/>
      <c r="B113" s="48"/>
      <c r="C113" s="48"/>
      <c r="D113" s="56">
        <v>240</v>
      </c>
      <c r="E113" s="54" t="s">
        <v>271</v>
      </c>
      <c r="F113" s="43">
        <v>66</v>
      </c>
    </row>
    <row r="114" spans="1:6" ht="25.5">
      <c r="A114" s="113"/>
      <c r="B114" s="48"/>
      <c r="C114" s="53" t="s">
        <v>41</v>
      </c>
      <c r="D114" s="48"/>
      <c r="E114" s="62" t="s">
        <v>66</v>
      </c>
      <c r="F114" s="43">
        <f>F115</f>
        <v>36</v>
      </c>
    </row>
    <row r="115" spans="1:6" ht="12.75">
      <c r="A115" s="113"/>
      <c r="B115" s="48"/>
      <c r="C115" s="48"/>
      <c r="D115" s="56">
        <v>200</v>
      </c>
      <c r="E115" s="54" t="s">
        <v>270</v>
      </c>
      <c r="F115" s="43">
        <f>F116</f>
        <v>36</v>
      </c>
    </row>
    <row r="116" spans="1:6" ht="12.75">
      <c r="A116" s="113"/>
      <c r="B116" s="48"/>
      <c r="C116" s="48"/>
      <c r="D116" s="56">
        <v>240</v>
      </c>
      <c r="E116" s="54" t="s">
        <v>271</v>
      </c>
      <c r="F116" s="43">
        <v>36</v>
      </c>
    </row>
    <row r="117" spans="1:6" ht="38.25">
      <c r="A117" s="113"/>
      <c r="B117" s="48"/>
      <c r="C117" s="53" t="s">
        <v>604</v>
      </c>
      <c r="D117" s="56"/>
      <c r="E117" s="54" t="s">
        <v>605</v>
      </c>
      <c r="F117" s="43">
        <f>F118</f>
        <v>454.4</v>
      </c>
    </row>
    <row r="118" spans="1:6" ht="25.5">
      <c r="A118" s="113"/>
      <c r="B118" s="48"/>
      <c r="C118" s="56"/>
      <c r="D118" s="63">
        <v>600</v>
      </c>
      <c r="E118" s="64" t="s">
        <v>297</v>
      </c>
      <c r="F118" s="43">
        <f>F119</f>
        <v>454.4</v>
      </c>
    </row>
    <row r="119" spans="1:6" ht="12.75">
      <c r="A119" s="113"/>
      <c r="B119" s="48"/>
      <c r="C119" s="48"/>
      <c r="D119" s="63">
        <v>620</v>
      </c>
      <c r="E119" s="64" t="s">
        <v>298</v>
      </c>
      <c r="F119" s="43">
        <v>454.4</v>
      </c>
    </row>
    <row r="120" spans="1:6" ht="38.25">
      <c r="A120" s="113"/>
      <c r="B120" s="48"/>
      <c r="C120" s="53" t="s">
        <v>496</v>
      </c>
      <c r="D120" s="48"/>
      <c r="E120" s="62" t="s">
        <v>349</v>
      </c>
      <c r="F120" s="43">
        <f>F121</f>
        <v>1555.8</v>
      </c>
    </row>
    <row r="121" spans="1:6" ht="25.5">
      <c r="A121" s="113"/>
      <c r="B121" s="48"/>
      <c r="C121" s="48"/>
      <c r="D121" s="59">
        <v>400</v>
      </c>
      <c r="E121" s="64" t="s">
        <v>343</v>
      </c>
      <c r="F121" s="43">
        <f>F122</f>
        <v>1555.8</v>
      </c>
    </row>
    <row r="122" spans="1:6" ht="12.75">
      <c r="A122" s="113"/>
      <c r="B122" s="48"/>
      <c r="C122" s="48"/>
      <c r="D122" s="59">
        <v>410</v>
      </c>
      <c r="E122" s="54" t="s">
        <v>344</v>
      </c>
      <c r="F122" s="43">
        <v>1555.8</v>
      </c>
    </row>
    <row r="123" spans="1:6" ht="38.25">
      <c r="A123" s="113"/>
      <c r="B123" s="48"/>
      <c r="C123" s="66" t="s">
        <v>588</v>
      </c>
      <c r="D123" s="56"/>
      <c r="E123" s="54" t="s">
        <v>289</v>
      </c>
      <c r="F123" s="43">
        <f>F124+F127+F130+F133</f>
        <v>1244</v>
      </c>
    </row>
    <row r="124" spans="1:6" ht="25.5">
      <c r="A124" s="113"/>
      <c r="B124" s="56"/>
      <c r="C124" s="53" t="s">
        <v>590</v>
      </c>
      <c r="D124" s="56"/>
      <c r="E124" s="54" t="s">
        <v>299</v>
      </c>
      <c r="F124" s="43">
        <f>F125</f>
        <v>4</v>
      </c>
    </row>
    <row r="125" spans="1:6" ht="12.75">
      <c r="A125" s="113"/>
      <c r="B125" s="56"/>
      <c r="C125" s="56"/>
      <c r="D125" s="56">
        <v>200</v>
      </c>
      <c r="E125" s="54" t="s">
        <v>270</v>
      </c>
      <c r="F125" s="43">
        <f>F126</f>
        <v>4</v>
      </c>
    </row>
    <row r="126" spans="1:6" ht="12.75">
      <c r="A126" s="113"/>
      <c r="B126" s="56"/>
      <c r="C126" s="56"/>
      <c r="D126" s="56">
        <v>240</v>
      </c>
      <c r="E126" s="54" t="s">
        <v>271</v>
      </c>
      <c r="F126" s="43">
        <v>4</v>
      </c>
    </row>
    <row r="127" spans="1:6" ht="25.5">
      <c r="A127" s="113"/>
      <c r="B127" s="56"/>
      <c r="C127" s="53" t="s">
        <v>591</v>
      </c>
      <c r="D127" s="56"/>
      <c r="E127" s="54" t="s">
        <v>300</v>
      </c>
      <c r="F127" s="43">
        <f>F128</f>
        <v>590</v>
      </c>
    </row>
    <row r="128" spans="1:6" ht="12.75">
      <c r="A128" s="113"/>
      <c r="B128" s="56"/>
      <c r="C128" s="56"/>
      <c r="D128" s="56">
        <v>200</v>
      </c>
      <c r="E128" s="54" t="s">
        <v>270</v>
      </c>
      <c r="F128" s="43">
        <f>F129</f>
        <v>590</v>
      </c>
    </row>
    <row r="129" spans="1:6" ht="12.75">
      <c r="A129" s="113"/>
      <c r="B129" s="56"/>
      <c r="C129" s="56"/>
      <c r="D129" s="56">
        <v>240</v>
      </c>
      <c r="E129" s="54" t="s">
        <v>271</v>
      </c>
      <c r="F129" s="43">
        <v>590</v>
      </c>
    </row>
    <row r="130" spans="1:6" ht="38.25">
      <c r="A130" s="113"/>
      <c r="B130" s="56"/>
      <c r="C130" s="68" t="s">
        <v>594</v>
      </c>
      <c r="D130" s="59"/>
      <c r="E130" s="54" t="s">
        <v>303</v>
      </c>
      <c r="F130" s="43">
        <f>F131</f>
        <v>350</v>
      </c>
    </row>
    <row r="131" spans="1:6" ht="12.75">
      <c r="A131" s="113"/>
      <c r="B131" s="56"/>
      <c r="C131" s="59"/>
      <c r="D131" s="59">
        <v>800</v>
      </c>
      <c r="E131" s="54" t="s">
        <v>272</v>
      </c>
      <c r="F131" s="43">
        <f>F132</f>
        <v>350</v>
      </c>
    </row>
    <row r="132" spans="1:6" ht="12.75">
      <c r="A132" s="113"/>
      <c r="B132" s="56"/>
      <c r="C132" s="59"/>
      <c r="D132" s="59">
        <v>830</v>
      </c>
      <c r="E132" s="55" t="s">
        <v>273</v>
      </c>
      <c r="F132" s="43">
        <v>350</v>
      </c>
    </row>
    <row r="133" spans="1:6" ht="12.75">
      <c r="A133" s="113"/>
      <c r="B133" s="56"/>
      <c r="C133" s="56" t="s">
        <v>45</v>
      </c>
      <c r="D133" s="56"/>
      <c r="E133" s="55" t="s">
        <v>102</v>
      </c>
      <c r="F133" s="43">
        <f>F134</f>
        <v>300</v>
      </c>
    </row>
    <row r="134" spans="1:6" ht="12.75">
      <c r="A134" s="113"/>
      <c r="B134" s="56"/>
      <c r="C134" s="56"/>
      <c r="D134" s="56">
        <v>200</v>
      </c>
      <c r="E134" s="54" t="s">
        <v>270</v>
      </c>
      <c r="F134" s="43">
        <f>F135</f>
        <v>300</v>
      </c>
    </row>
    <row r="135" spans="1:6" ht="12.75">
      <c r="A135" s="113"/>
      <c r="B135" s="56"/>
      <c r="C135" s="56"/>
      <c r="D135" s="56">
        <v>240</v>
      </c>
      <c r="E135" s="54" t="s">
        <v>271</v>
      </c>
      <c r="F135" s="43">
        <v>300</v>
      </c>
    </row>
    <row r="136" spans="1:6" ht="25.5">
      <c r="A136" s="113"/>
      <c r="B136" s="56"/>
      <c r="C136" s="53" t="s">
        <v>503</v>
      </c>
      <c r="D136" s="56"/>
      <c r="E136" s="54" t="s">
        <v>318</v>
      </c>
      <c r="F136" s="43">
        <f>F137</f>
        <v>509.6</v>
      </c>
    </row>
    <row r="137" spans="1:6" ht="25.5">
      <c r="A137" s="113"/>
      <c r="B137" s="56"/>
      <c r="C137" s="57" t="s">
        <v>544</v>
      </c>
      <c r="D137" s="70"/>
      <c r="E137" s="54" t="s">
        <v>397</v>
      </c>
      <c r="F137" s="43">
        <f>F138</f>
        <v>509.6</v>
      </c>
    </row>
    <row r="138" spans="1:6" ht="25.5">
      <c r="A138" s="113"/>
      <c r="B138" s="56"/>
      <c r="C138" s="57" t="s">
        <v>553</v>
      </c>
      <c r="D138" s="70"/>
      <c r="E138" s="54" t="s">
        <v>552</v>
      </c>
      <c r="F138" s="43">
        <f>F139</f>
        <v>509.6</v>
      </c>
    </row>
    <row r="139" spans="1:6" ht="12.75">
      <c r="A139" s="113"/>
      <c r="B139" s="56"/>
      <c r="C139" s="57" t="s">
        <v>137</v>
      </c>
      <c r="D139" s="70"/>
      <c r="E139" s="79" t="s">
        <v>146</v>
      </c>
      <c r="F139" s="43">
        <f>F140</f>
        <v>509.6</v>
      </c>
    </row>
    <row r="140" spans="1:6" ht="25.5">
      <c r="A140" s="113"/>
      <c r="B140" s="56"/>
      <c r="C140" s="57"/>
      <c r="D140" s="63">
        <v>600</v>
      </c>
      <c r="E140" s="64" t="s">
        <v>297</v>
      </c>
      <c r="F140" s="43">
        <f>F141</f>
        <v>509.6</v>
      </c>
    </row>
    <row r="141" spans="1:6" ht="12.75">
      <c r="A141" s="113"/>
      <c r="B141" s="56"/>
      <c r="C141" s="57"/>
      <c r="D141" s="70">
        <v>610</v>
      </c>
      <c r="E141" s="79" t="s">
        <v>329</v>
      </c>
      <c r="F141" s="43">
        <v>509.6</v>
      </c>
    </row>
    <row r="142" spans="1:6" ht="25.5">
      <c r="A142" s="113"/>
      <c r="B142" s="56"/>
      <c r="C142" s="53" t="s">
        <v>568</v>
      </c>
      <c r="D142" s="56"/>
      <c r="E142" s="54" t="s">
        <v>304</v>
      </c>
      <c r="F142" s="43">
        <f>F143</f>
        <v>964.8</v>
      </c>
    </row>
    <row r="143" spans="1:6" ht="12.75">
      <c r="A143" s="113"/>
      <c r="B143" s="56"/>
      <c r="C143" s="53" t="s">
        <v>569</v>
      </c>
      <c r="D143" s="56"/>
      <c r="E143" s="54" t="s">
        <v>305</v>
      </c>
      <c r="F143" s="43">
        <f>F144</f>
        <v>964.8</v>
      </c>
    </row>
    <row r="144" spans="1:6" ht="38.25">
      <c r="A144" s="113"/>
      <c r="B144" s="56"/>
      <c r="C144" s="53" t="s">
        <v>570</v>
      </c>
      <c r="D144" s="56"/>
      <c r="E144" s="54" t="s">
        <v>565</v>
      </c>
      <c r="F144" s="43">
        <f>F145+F148</f>
        <v>964.8</v>
      </c>
    </row>
    <row r="145" spans="1:6" ht="12.75">
      <c r="A145" s="113"/>
      <c r="B145" s="56"/>
      <c r="C145" s="53" t="s">
        <v>571</v>
      </c>
      <c r="D145" s="56"/>
      <c r="E145" s="54" t="s">
        <v>566</v>
      </c>
      <c r="F145" s="43">
        <f>F146</f>
        <v>200</v>
      </c>
    </row>
    <row r="146" spans="1:6" ht="12.75">
      <c r="A146" s="113"/>
      <c r="B146" s="56"/>
      <c r="C146" s="56"/>
      <c r="D146" s="56">
        <v>200</v>
      </c>
      <c r="E146" s="54" t="s">
        <v>270</v>
      </c>
      <c r="F146" s="43">
        <f>F147</f>
        <v>200</v>
      </c>
    </row>
    <row r="147" spans="1:7" ht="12.75">
      <c r="A147" s="113"/>
      <c r="B147" s="56"/>
      <c r="C147" s="56"/>
      <c r="D147" s="56">
        <v>240</v>
      </c>
      <c r="E147" s="54" t="s">
        <v>271</v>
      </c>
      <c r="F147" s="43">
        <v>200</v>
      </c>
      <c r="G147" s="216"/>
    </row>
    <row r="148" spans="1:7" ht="12.75">
      <c r="A148" s="113"/>
      <c r="B148" s="56"/>
      <c r="C148" s="53" t="s">
        <v>572</v>
      </c>
      <c r="D148" s="56"/>
      <c r="E148" s="54" t="s">
        <v>567</v>
      </c>
      <c r="F148" s="43">
        <f>F149</f>
        <v>764.8</v>
      </c>
      <c r="G148" s="216"/>
    </row>
    <row r="149" spans="1:7" ht="12.75">
      <c r="A149" s="113"/>
      <c r="B149" s="56"/>
      <c r="C149" s="56"/>
      <c r="D149" s="56">
        <v>200</v>
      </c>
      <c r="E149" s="54" t="s">
        <v>270</v>
      </c>
      <c r="F149" s="43">
        <f>F150</f>
        <v>764.8</v>
      </c>
      <c r="G149" s="216"/>
    </row>
    <row r="150" spans="1:7" ht="12.75">
      <c r="A150" s="113"/>
      <c r="B150" s="56"/>
      <c r="C150" s="56"/>
      <c r="D150" s="56">
        <v>240</v>
      </c>
      <c r="E150" s="54" t="s">
        <v>271</v>
      </c>
      <c r="F150" s="43">
        <f>761+3.8</f>
        <v>764.8</v>
      </c>
      <c r="G150" s="216"/>
    </row>
    <row r="151" spans="1:6" ht="25.5">
      <c r="A151" s="113"/>
      <c r="B151" s="49" t="s">
        <v>311</v>
      </c>
      <c r="C151" s="49"/>
      <c r="D151" s="49"/>
      <c r="E151" s="51" t="s">
        <v>312</v>
      </c>
      <c r="F151" s="112">
        <f>F152+F160+F167</f>
        <v>1447.6</v>
      </c>
    </row>
    <row r="152" spans="1:6" s="178" customFormat="1" ht="25.5">
      <c r="A152" s="176"/>
      <c r="B152" s="49" t="s">
        <v>313</v>
      </c>
      <c r="C152" s="49"/>
      <c r="D152" s="49"/>
      <c r="E152" s="51" t="s">
        <v>314</v>
      </c>
      <c r="F152" s="112">
        <f aca="true" t="shared" si="0" ref="F152:F158">F153</f>
        <v>555.5</v>
      </c>
    </row>
    <row r="153" spans="1:6" s="178" customFormat="1" ht="25.5">
      <c r="A153" s="176"/>
      <c r="B153" s="49"/>
      <c r="C153" s="53" t="s">
        <v>503</v>
      </c>
      <c r="D153" s="56"/>
      <c r="E153" s="54" t="s">
        <v>318</v>
      </c>
      <c r="F153" s="43">
        <f t="shared" si="0"/>
        <v>555.5</v>
      </c>
    </row>
    <row r="154" spans="1:6" s="178" customFormat="1" ht="25.5">
      <c r="A154" s="176"/>
      <c r="B154" s="49"/>
      <c r="C154" s="53" t="s">
        <v>527</v>
      </c>
      <c r="D154" s="56"/>
      <c r="E154" s="54" t="s">
        <v>531</v>
      </c>
      <c r="F154" s="43">
        <f t="shared" si="0"/>
        <v>555.5</v>
      </c>
    </row>
    <row r="155" spans="1:6" ht="25.5">
      <c r="A155" s="113"/>
      <c r="B155" s="56"/>
      <c r="C155" s="53" t="s">
        <v>533</v>
      </c>
      <c r="D155" s="56"/>
      <c r="E155" s="54" t="s">
        <v>534</v>
      </c>
      <c r="F155" s="43">
        <f t="shared" si="0"/>
        <v>555.5</v>
      </c>
    </row>
    <row r="156" spans="1:6" ht="12.75">
      <c r="A156" s="113"/>
      <c r="B156" s="56"/>
      <c r="C156" s="53" t="s">
        <v>535</v>
      </c>
      <c r="D156" s="56"/>
      <c r="E156" s="54" t="s">
        <v>536</v>
      </c>
      <c r="F156" s="43">
        <f t="shared" si="0"/>
        <v>555.5</v>
      </c>
    </row>
    <row r="157" spans="1:6" ht="38.25">
      <c r="A157" s="113"/>
      <c r="B157" s="56"/>
      <c r="C157" s="53" t="s">
        <v>538</v>
      </c>
      <c r="D157" s="56"/>
      <c r="E157" s="54" t="s">
        <v>315</v>
      </c>
      <c r="F157" s="43">
        <f t="shared" si="0"/>
        <v>555.5</v>
      </c>
    </row>
    <row r="158" spans="1:6" ht="12.75">
      <c r="A158" s="176"/>
      <c r="C158" s="56"/>
      <c r="D158" s="63">
        <v>500</v>
      </c>
      <c r="E158" s="64" t="s">
        <v>286</v>
      </c>
      <c r="F158" s="43">
        <f t="shared" si="0"/>
        <v>555.5</v>
      </c>
    </row>
    <row r="159" spans="1:6" ht="12.75">
      <c r="A159" s="176"/>
      <c r="B159" s="56"/>
      <c r="C159" s="56"/>
      <c r="D159" s="63">
        <v>540</v>
      </c>
      <c r="E159" s="64" t="s">
        <v>253</v>
      </c>
      <c r="F159" s="43">
        <v>555.5</v>
      </c>
    </row>
    <row r="160" spans="1:6" s="178" customFormat="1" ht="12.75">
      <c r="A160" s="176"/>
      <c r="B160" s="49" t="s">
        <v>316</v>
      </c>
      <c r="C160" s="49"/>
      <c r="D160" s="49"/>
      <c r="E160" s="115" t="s">
        <v>317</v>
      </c>
      <c r="F160" s="112">
        <f aca="true" t="shared" si="1" ref="F160:F165">F161</f>
        <v>690</v>
      </c>
    </row>
    <row r="161" spans="1:6" ht="25.5">
      <c r="A161" s="176"/>
      <c r="B161" s="56"/>
      <c r="C161" s="53" t="s">
        <v>503</v>
      </c>
      <c r="D161" s="56"/>
      <c r="E161" s="54" t="s">
        <v>318</v>
      </c>
      <c r="F161" s="43">
        <f t="shared" si="1"/>
        <v>690</v>
      </c>
    </row>
    <row r="162" spans="1:6" ht="25.5">
      <c r="A162" s="176"/>
      <c r="B162" s="56"/>
      <c r="C162" s="53" t="s">
        <v>527</v>
      </c>
      <c r="D162" s="56"/>
      <c r="E162" s="54" t="s">
        <v>531</v>
      </c>
      <c r="F162" s="43">
        <f t="shared" si="1"/>
        <v>690</v>
      </c>
    </row>
    <row r="163" spans="1:6" ht="41.25" customHeight="1">
      <c r="A163" s="176"/>
      <c r="B163" s="56"/>
      <c r="C163" s="53" t="s">
        <v>529</v>
      </c>
      <c r="D163" s="56"/>
      <c r="E163" s="54" t="s">
        <v>528</v>
      </c>
      <c r="F163" s="43">
        <f t="shared" si="1"/>
        <v>690</v>
      </c>
    </row>
    <row r="164" spans="1:6" ht="25.5">
      <c r="A164" s="176"/>
      <c r="B164" s="113"/>
      <c r="C164" s="53" t="s">
        <v>530</v>
      </c>
      <c r="D164" s="56"/>
      <c r="E164" s="54" t="s">
        <v>532</v>
      </c>
      <c r="F164" s="43">
        <f t="shared" si="1"/>
        <v>690</v>
      </c>
    </row>
    <row r="165" spans="1:6" ht="12.75">
      <c r="A165" s="176"/>
      <c r="B165" s="113"/>
      <c r="C165" s="56"/>
      <c r="D165" s="56">
        <v>200</v>
      </c>
      <c r="E165" s="54" t="s">
        <v>270</v>
      </c>
      <c r="F165" s="43">
        <f t="shared" si="1"/>
        <v>690</v>
      </c>
    </row>
    <row r="166" spans="1:7" ht="12.75">
      <c r="A166" s="176"/>
      <c r="B166" s="116"/>
      <c r="C166" s="56"/>
      <c r="D166" s="56">
        <v>240</v>
      </c>
      <c r="E166" s="55" t="s">
        <v>271</v>
      </c>
      <c r="F166" s="43">
        <v>690</v>
      </c>
      <c r="G166" s="216"/>
    </row>
    <row r="167" spans="1:6" s="178" customFormat="1" ht="25.5">
      <c r="A167" s="176"/>
      <c r="B167" s="69" t="s">
        <v>319</v>
      </c>
      <c r="C167" s="49"/>
      <c r="D167" s="49"/>
      <c r="E167" s="51" t="s">
        <v>320</v>
      </c>
      <c r="F167" s="112">
        <f>F168</f>
        <v>202.10000000000002</v>
      </c>
    </row>
    <row r="168" spans="1:6" ht="25.5">
      <c r="A168" s="113"/>
      <c r="B168" s="49"/>
      <c r="C168" s="53" t="s">
        <v>568</v>
      </c>
      <c r="D168" s="56"/>
      <c r="E168" s="54" t="s">
        <v>304</v>
      </c>
      <c r="F168" s="43">
        <f>F169</f>
        <v>202.10000000000002</v>
      </c>
    </row>
    <row r="169" spans="1:6" ht="12.75">
      <c r="A169" s="113"/>
      <c r="B169" s="49"/>
      <c r="C169" s="53" t="s">
        <v>569</v>
      </c>
      <c r="D169" s="56"/>
      <c r="E169" s="54" t="s">
        <v>305</v>
      </c>
      <c r="F169" s="43">
        <f>F170</f>
        <v>202.10000000000002</v>
      </c>
    </row>
    <row r="170" spans="1:6" ht="38.25">
      <c r="A170" s="113"/>
      <c r="B170" s="49"/>
      <c r="C170" s="53" t="s">
        <v>570</v>
      </c>
      <c r="D170" s="56"/>
      <c r="E170" s="54" t="s">
        <v>565</v>
      </c>
      <c r="F170" s="43">
        <f>F171+F176+F179</f>
        <v>202.10000000000002</v>
      </c>
    </row>
    <row r="171" spans="1:6" ht="38.25">
      <c r="A171" s="113"/>
      <c r="B171" s="49"/>
      <c r="C171" s="53" t="s">
        <v>575</v>
      </c>
      <c r="D171" s="56"/>
      <c r="E171" s="54" t="s">
        <v>393</v>
      </c>
      <c r="F171" s="43">
        <f>F172+F174</f>
        <v>100</v>
      </c>
    </row>
    <row r="172" spans="1:6" ht="12.75">
      <c r="A172" s="113"/>
      <c r="B172" s="49"/>
      <c r="C172" s="48"/>
      <c r="D172" s="56">
        <v>200</v>
      </c>
      <c r="E172" s="54" t="s">
        <v>270</v>
      </c>
      <c r="F172" s="43">
        <f>F173</f>
        <v>90.9</v>
      </c>
    </row>
    <row r="173" spans="1:6" ht="12.75">
      <c r="A173" s="113"/>
      <c r="B173" s="49"/>
      <c r="C173" s="48"/>
      <c r="D173" s="56">
        <v>240</v>
      </c>
      <c r="E173" s="55" t="s">
        <v>271</v>
      </c>
      <c r="F173" s="43">
        <f>100-9.1</f>
        <v>90.9</v>
      </c>
    </row>
    <row r="174" spans="1:6" ht="12.75">
      <c r="A174" s="113"/>
      <c r="B174" s="49"/>
      <c r="C174" s="48"/>
      <c r="D174" s="63">
        <v>300</v>
      </c>
      <c r="E174" s="64" t="s">
        <v>376</v>
      </c>
      <c r="F174" s="43">
        <f>F175</f>
        <v>9.1</v>
      </c>
    </row>
    <row r="175" spans="1:6" ht="12.75">
      <c r="A175" s="113"/>
      <c r="B175" s="49"/>
      <c r="C175" s="48"/>
      <c r="D175" s="63">
        <v>360</v>
      </c>
      <c r="E175" s="64" t="s">
        <v>615</v>
      </c>
      <c r="F175" s="43">
        <v>9.1</v>
      </c>
    </row>
    <row r="176" spans="1:6" ht="25.5">
      <c r="A176" s="113"/>
      <c r="B176" s="49"/>
      <c r="C176" s="118" t="s">
        <v>142</v>
      </c>
      <c r="D176" s="118"/>
      <c r="E176" s="119" t="s">
        <v>141</v>
      </c>
      <c r="F176" s="43">
        <f>F177</f>
        <v>100.3</v>
      </c>
    </row>
    <row r="177" spans="1:6" ht="12.75">
      <c r="A177" s="113"/>
      <c r="B177" s="49"/>
      <c r="C177" s="67"/>
      <c r="D177" s="63">
        <v>300</v>
      </c>
      <c r="E177" s="64" t="s">
        <v>376</v>
      </c>
      <c r="F177" s="43">
        <f>F178</f>
        <v>100.3</v>
      </c>
    </row>
    <row r="178" spans="1:6" ht="12.75">
      <c r="A178" s="113"/>
      <c r="B178" s="49"/>
      <c r="C178" s="67"/>
      <c r="D178" s="63">
        <v>310</v>
      </c>
      <c r="E178" s="64" t="s">
        <v>377</v>
      </c>
      <c r="F178" s="43">
        <v>100.3</v>
      </c>
    </row>
    <row r="179" spans="1:6" ht="38.25">
      <c r="A179" s="113"/>
      <c r="B179" s="49"/>
      <c r="C179" s="118" t="s">
        <v>144</v>
      </c>
      <c r="D179" s="118"/>
      <c r="E179" s="119" t="s">
        <v>143</v>
      </c>
      <c r="F179" s="43">
        <f>F180</f>
        <v>1.8</v>
      </c>
    </row>
    <row r="180" spans="1:6" ht="12.75">
      <c r="A180" s="113"/>
      <c r="B180" s="49"/>
      <c r="C180" s="48"/>
      <c r="D180" s="56">
        <v>200</v>
      </c>
      <c r="E180" s="54" t="s">
        <v>270</v>
      </c>
      <c r="F180" s="43">
        <f>F181</f>
        <v>1.8</v>
      </c>
    </row>
    <row r="181" spans="1:6" ht="12.75">
      <c r="A181" s="113"/>
      <c r="B181" s="49"/>
      <c r="C181" s="48"/>
      <c r="D181" s="56">
        <v>240</v>
      </c>
      <c r="E181" s="55" t="s">
        <v>271</v>
      </c>
      <c r="F181" s="43">
        <v>1.8</v>
      </c>
    </row>
    <row r="182" spans="1:6" ht="12.75">
      <c r="A182" s="113"/>
      <c r="B182" s="49" t="s">
        <v>322</v>
      </c>
      <c r="C182" s="49"/>
      <c r="D182" s="49"/>
      <c r="E182" s="115" t="s">
        <v>323</v>
      </c>
      <c r="F182" s="112">
        <f>F203+F260+F183</f>
        <v>44930.600000000006</v>
      </c>
    </row>
    <row r="183" spans="1:6" ht="12.75">
      <c r="A183" s="113"/>
      <c r="B183" s="116" t="s">
        <v>439</v>
      </c>
      <c r="C183" s="60"/>
      <c r="D183" s="60"/>
      <c r="E183" s="115" t="s">
        <v>440</v>
      </c>
      <c r="F183" s="112">
        <f>F184+F190</f>
        <v>4354.3</v>
      </c>
    </row>
    <row r="184" spans="1:6" ht="25.5">
      <c r="A184" s="113"/>
      <c r="B184" s="49"/>
      <c r="C184" s="53" t="s">
        <v>503</v>
      </c>
      <c r="D184" s="56"/>
      <c r="E184" s="54" t="s">
        <v>318</v>
      </c>
      <c r="F184" s="43">
        <f>F185</f>
        <v>464.1</v>
      </c>
    </row>
    <row r="185" spans="1:6" ht="25.5">
      <c r="A185" s="113"/>
      <c r="B185" s="49"/>
      <c r="C185" s="57" t="s">
        <v>544</v>
      </c>
      <c r="D185" s="70"/>
      <c r="E185" s="54" t="s">
        <v>397</v>
      </c>
      <c r="F185" s="43">
        <f>F186</f>
        <v>464.1</v>
      </c>
    </row>
    <row r="186" spans="1:6" ht="25.5">
      <c r="A186" s="113"/>
      <c r="B186" s="49"/>
      <c r="C186" s="57" t="s">
        <v>553</v>
      </c>
      <c r="D186" s="70"/>
      <c r="E186" s="54" t="s">
        <v>552</v>
      </c>
      <c r="F186" s="43">
        <f>F187</f>
        <v>464.1</v>
      </c>
    </row>
    <row r="187" spans="1:6" ht="25.5">
      <c r="A187" s="113"/>
      <c r="B187" s="49"/>
      <c r="C187" s="56" t="s">
        <v>554</v>
      </c>
      <c r="D187" s="71"/>
      <c r="E187" s="64" t="s">
        <v>551</v>
      </c>
      <c r="F187" s="43">
        <f>F188</f>
        <v>464.1</v>
      </c>
    </row>
    <row r="188" spans="1:6" ht="25.5">
      <c r="A188" s="113"/>
      <c r="B188" s="49"/>
      <c r="C188" s="59"/>
      <c r="D188" s="71">
        <v>600</v>
      </c>
      <c r="E188" s="64" t="s">
        <v>297</v>
      </c>
      <c r="F188" s="43">
        <f>F189</f>
        <v>464.1</v>
      </c>
    </row>
    <row r="189" spans="1:6" ht="12.75">
      <c r="A189" s="113"/>
      <c r="B189" s="49"/>
      <c r="C189" s="59"/>
      <c r="D189" s="71">
        <v>610</v>
      </c>
      <c r="E189" s="72" t="s">
        <v>329</v>
      </c>
      <c r="F189" s="43">
        <v>464.1</v>
      </c>
    </row>
    <row r="190" spans="1:6" ht="25.5">
      <c r="A190" s="113"/>
      <c r="B190" s="49"/>
      <c r="C190" s="53" t="s">
        <v>622</v>
      </c>
      <c r="D190" s="59"/>
      <c r="E190" s="54" t="s">
        <v>623</v>
      </c>
      <c r="F190" s="43">
        <f>F191+F194+F197+F200</f>
        <v>3890.2</v>
      </c>
    </row>
    <row r="191" spans="1:6" ht="25.5">
      <c r="A191" s="113"/>
      <c r="B191" s="49"/>
      <c r="C191" s="53" t="s">
        <v>624</v>
      </c>
      <c r="D191" s="59"/>
      <c r="E191" s="54" t="s">
        <v>625</v>
      </c>
      <c r="F191" s="43">
        <f>F192</f>
        <v>492.7</v>
      </c>
    </row>
    <row r="192" spans="1:6" ht="12.75">
      <c r="A192" s="113"/>
      <c r="B192" s="49"/>
      <c r="C192" s="48"/>
      <c r="D192" s="56">
        <v>200</v>
      </c>
      <c r="E192" s="54" t="s">
        <v>270</v>
      </c>
      <c r="F192" s="43">
        <f>F193</f>
        <v>492.7</v>
      </c>
    </row>
    <row r="193" spans="1:6" ht="12.75">
      <c r="A193" s="113"/>
      <c r="B193" s="49"/>
      <c r="C193" s="48"/>
      <c r="D193" s="59">
        <v>240</v>
      </c>
      <c r="E193" s="54" t="s">
        <v>271</v>
      </c>
      <c r="F193" s="43">
        <v>492.7</v>
      </c>
    </row>
    <row r="194" spans="1:6" ht="38.25">
      <c r="A194" s="113"/>
      <c r="B194" s="49"/>
      <c r="C194" s="53" t="s">
        <v>628</v>
      </c>
      <c r="D194" s="59"/>
      <c r="E194" s="54" t="s">
        <v>841</v>
      </c>
      <c r="F194" s="43">
        <f>F195</f>
        <v>224</v>
      </c>
    </row>
    <row r="195" spans="1:6" ht="12.75">
      <c r="A195" s="113"/>
      <c r="B195" s="49"/>
      <c r="C195" s="48"/>
      <c r="D195" s="56">
        <v>200</v>
      </c>
      <c r="E195" s="54" t="s">
        <v>270</v>
      </c>
      <c r="F195" s="43">
        <f>F196</f>
        <v>224</v>
      </c>
    </row>
    <row r="196" spans="1:6" ht="12.75">
      <c r="A196" s="113"/>
      <c r="B196" s="49"/>
      <c r="C196" s="48"/>
      <c r="D196" s="59">
        <v>240</v>
      </c>
      <c r="E196" s="54" t="s">
        <v>271</v>
      </c>
      <c r="F196" s="43">
        <v>224</v>
      </c>
    </row>
    <row r="197" spans="1:6" ht="25.5">
      <c r="A197" s="113"/>
      <c r="B197" s="49"/>
      <c r="C197" s="53" t="s">
        <v>629</v>
      </c>
      <c r="D197" s="59"/>
      <c r="E197" s="54" t="s">
        <v>626</v>
      </c>
      <c r="F197" s="43">
        <f>F198</f>
        <v>2074.5</v>
      </c>
    </row>
    <row r="198" spans="1:6" ht="12.75">
      <c r="A198" s="113"/>
      <c r="B198" s="49"/>
      <c r="C198" s="48"/>
      <c r="D198" s="56">
        <v>200</v>
      </c>
      <c r="E198" s="54" t="s">
        <v>270</v>
      </c>
      <c r="F198" s="43">
        <f>F199</f>
        <v>2074.5</v>
      </c>
    </row>
    <row r="199" spans="1:6" ht="12.75">
      <c r="A199" s="113"/>
      <c r="B199" s="49"/>
      <c r="C199" s="48"/>
      <c r="D199" s="59">
        <v>240</v>
      </c>
      <c r="E199" s="54" t="s">
        <v>271</v>
      </c>
      <c r="F199" s="43">
        <v>2074.5</v>
      </c>
    </row>
    <row r="200" spans="1:6" ht="25.5">
      <c r="A200" s="113"/>
      <c r="B200" s="49"/>
      <c r="C200" s="53" t="s">
        <v>630</v>
      </c>
      <c r="D200" s="59"/>
      <c r="E200" s="54" t="s">
        <v>627</v>
      </c>
      <c r="F200" s="43">
        <f>F201</f>
        <v>1099</v>
      </c>
    </row>
    <row r="201" spans="1:6" ht="12.75">
      <c r="A201" s="113"/>
      <c r="B201" s="49"/>
      <c r="C201" s="48"/>
      <c r="D201" s="56">
        <v>200</v>
      </c>
      <c r="E201" s="54" t="s">
        <v>270</v>
      </c>
      <c r="F201" s="43">
        <f>F202</f>
        <v>1099</v>
      </c>
    </row>
    <row r="202" spans="1:6" ht="12.75">
      <c r="A202" s="113"/>
      <c r="B202" s="49"/>
      <c r="C202" s="48"/>
      <c r="D202" s="59">
        <v>240</v>
      </c>
      <c r="E202" s="54" t="s">
        <v>271</v>
      </c>
      <c r="F202" s="43">
        <v>1099</v>
      </c>
    </row>
    <row r="203" spans="1:6" ht="12.75">
      <c r="A203" s="113"/>
      <c r="B203" s="116" t="s">
        <v>324</v>
      </c>
      <c r="C203" s="73"/>
      <c r="D203" s="73"/>
      <c r="E203" s="115" t="s">
        <v>325</v>
      </c>
      <c r="F203" s="112">
        <f>F204+F218+F222+F241+F250</f>
        <v>39776.3</v>
      </c>
    </row>
    <row r="204" spans="1:6" ht="25.5">
      <c r="A204" s="113"/>
      <c r="B204" s="116"/>
      <c r="C204" s="53" t="s">
        <v>484</v>
      </c>
      <c r="D204" s="56"/>
      <c r="E204" s="54" t="s">
        <v>326</v>
      </c>
      <c r="F204" s="43">
        <f>F205</f>
        <v>3873.2999999999997</v>
      </c>
    </row>
    <row r="205" spans="1:6" ht="38.25">
      <c r="A205" s="113"/>
      <c r="B205" s="116"/>
      <c r="C205" s="59" t="s">
        <v>485</v>
      </c>
      <c r="D205" s="71"/>
      <c r="E205" s="64" t="s">
        <v>327</v>
      </c>
      <c r="F205" s="43">
        <f>F206+F209+F212+F215</f>
        <v>3873.2999999999997</v>
      </c>
    </row>
    <row r="206" spans="1:6" ht="25.5">
      <c r="A206" s="113"/>
      <c r="B206" s="116"/>
      <c r="C206" s="68" t="s">
        <v>486</v>
      </c>
      <c r="D206" s="73"/>
      <c r="E206" s="54" t="s">
        <v>29</v>
      </c>
      <c r="F206" s="43">
        <f>F207</f>
        <v>2846.2</v>
      </c>
    </row>
    <row r="207" spans="1:6" ht="25.5">
      <c r="A207" s="113"/>
      <c r="B207" s="116"/>
      <c r="C207" s="73"/>
      <c r="D207" s="59">
        <v>400</v>
      </c>
      <c r="E207" s="64" t="s">
        <v>343</v>
      </c>
      <c r="F207" s="43">
        <f>F208</f>
        <v>2846.2</v>
      </c>
    </row>
    <row r="208" spans="1:6" ht="12.75">
      <c r="A208" s="113"/>
      <c r="B208" s="116"/>
      <c r="C208" s="74"/>
      <c r="D208" s="59">
        <v>410</v>
      </c>
      <c r="E208" s="54" t="s">
        <v>344</v>
      </c>
      <c r="F208" s="43">
        <v>2846.2</v>
      </c>
    </row>
    <row r="209" spans="1:6" ht="51">
      <c r="A209" s="113"/>
      <c r="B209" s="116"/>
      <c r="C209" s="59" t="s">
        <v>602</v>
      </c>
      <c r="D209" s="71"/>
      <c r="E209" s="64" t="s">
        <v>603</v>
      </c>
      <c r="F209" s="43">
        <f>F210</f>
        <v>127.1</v>
      </c>
    </row>
    <row r="210" spans="1:6" ht="25.5">
      <c r="A210" s="113"/>
      <c r="B210" s="116"/>
      <c r="C210" s="59"/>
      <c r="D210" s="59">
        <v>400</v>
      </c>
      <c r="E210" s="64" t="s">
        <v>343</v>
      </c>
      <c r="F210" s="43">
        <f>F211</f>
        <v>127.1</v>
      </c>
    </row>
    <row r="211" spans="1:6" ht="12.75">
      <c r="A211" s="113"/>
      <c r="B211" s="116"/>
      <c r="C211" s="59"/>
      <c r="D211" s="59">
        <v>410</v>
      </c>
      <c r="E211" s="54" t="s">
        <v>344</v>
      </c>
      <c r="F211" s="43">
        <v>127.1</v>
      </c>
    </row>
    <row r="212" spans="1:6" ht="38.25">
      <c r="A212" s="113"/>
      <c r="B212" s="116"/>
      <c r="C212" s="56" t="s">
        <v>613</v>
      </c>
      <c r="D212" s="53"/>
      <c r="E212" s="54" t="s">
        <v>612</v>
      </c>
      <c r="F212" s="43">
        <f>F213</f>
        <v>600</v>
      </c>
    </row>
    <row r="213" spans="1:6" ht="12.75">
      <c r="A213" s="113"/>
      <c r="B213" s="116"/>
      <c r="C213" s="56"/>
      <c r="D213" s="53" t="s">
        <v>335</v>
      </c>
      <c r="E213" s="54" t="s">
        <v>270</v>
      </c>
      <c r="F213" s="43">
        <f>F214</f>
        <v>600</v>
      </c>
    </row>
    <row r="214" spans="1:6" ht="12.75">
      <c r="A214" s="113"/>
      <c r="B214" s="116"/>
      <c r="C214" s="56"/>
      <c r="D214" s="53" t="s">
        <v>336</v>
      </c>
      <c r="E214" s="55" t="s">
        <v>271</v>
      </c>
      <c r="F214" s="43">
        <v>600</v>
      </c>
    </row>
    <row r="215" spans="1:6" ht="25.5">
      <c r="A215" s="113"/>
      <c r="B215" s="116"/>
      <c r="C215" s="56" t="s">
        <v>634</v>
      </c>
      <c r="D215" s="53"/>
      <c r="E215" s="54" t="s">
        <v>633</v>
      </c>
      <c r="F215" s="43">
        <f>F216</f>
        <v>300</v>
      </c>
    </row>
    <row r="216" spans="1:6" ht="12.75">
      <c r="A216" s="113"/>
      <c r="B216" s="116"/>
      <c r="C216" s="56"/>
      <c r="D216" s="53" t="s">
        <v>335</v>
      </c>
      <c r="E216" s="54" t="s">
        <v>270</v>
      </c>
      <c r="F216" s="43">
        <f>F217</f>
        <v>300</v>
      </c>
    </row>
    <row r="217" spans="1:6" ht="12.75">
      <c r="A217" s="113"/>
      <c r="B217" s="116"/>
      <c r="C217" s="56"/>
      <c r="D217" s="53" t="s">
        <v>336</v>
      </c>
      <c r="E217" s="55" t="s">
        <v>271</v>
      </c>
      <c r="F217" s="43">
        <v>300</v>
      </c>
    </row>
    <row r="218" spans="1:6" ht="25.5">
      <c r="A218" s="113"/>
      <c r="B218" s="116"/>
      <c r="C218" s="53" t="s">
        <v>487</v>
      </c>
      <c r="D218" s="56"/>
      <c r="E218" s="54" t="s">
        <v>293</v>
      </c>
      <c r="F218" s="43">
        <f>F219</f>
        <v>811.1</v>
      </c>
    </row>
    <row r="219" spans="1:6" ht="38.25">
      <c r="A219" s="113"/>
      <c r="B219" s="116"/>
      <c r="C219" s="53" t="s">
        <v>496</v>
      </c>
      <c r="D219" s="48"/>
      <c r="E219" s="62" t="s">
        <v>349</v>
      </c>
      <c r="F219" s="43">
        <f>F220</f>
        <v>811.1</v>
      </c>
    </row>
    <row r="220" spans="1:6" ht="25.5">
      <c r="A220" s="113"/>
      <c r="B220" s="116"/>
      <c r="C220" s="48"/>
      <c r="D220" s="59">
        <v>400</v>
      </c>
      <c r="E220" s="64" t="s">
        <v>343</v>
      </c>
      <c r="F220" s="43">
        <f>F221</f>
        <v>811.1</v>
      </c>
    </row>
    <row r="221" spans="1:6" ht="12.75">
      <c r="A221" s="113"/>
      <c r="B221" s="116"/>
      <c r="C221" s="48"/>
      <c r="D221" s="59">
        <v>410</v>
      </c>
      <c r="E221" s="54" t="s">
        <v>344</v>
      </c>
      <c r="F221" s="43">
        <v>811.1</v>
      </c>
    </row>
    <row r="222" spans="1:6" ht="25.5">
      <c r="A222" s="113"/>
      <c r="B222" s="113"/>
      <c r="C222" s="53" t="s">
        <v>503</v>
      </c>
      <c r="D222" s="56"/>
      <c r="E222" s="54" t="s">
        <v>318</v>
      </c>
      <c r="F222" s="43">
        <f>F223+F236</f>
        <v>28108.5</v>
      </c>
    </row>
    <row r="223" spans="1:6" ht="25.5">
      <c r="A223" s="113"/>
      <c r="B223" s="113"/>
      <c r="C223" s="53" t="s">
        <v>521</v>
      </c>
      <c r="D223" s="56"/>
      <c r="E223" s="54" t="s">
        <v>394</v>
      </c>
      <c r="F223" s="43">
        <f>F224</f>
        <v>27180.2</v>
      </c>
    </row>
    <row r="224" spans="1:6" ht="38.25">
      <c r="A224" s="113"/>
      <c r="B224" s="113"/>
      <c r="C224" s="53" t="s">
        <v>523</v>
      </c>
      <c r="D224" s="56"/>
      <c r="E224" s="54" t="s">
        <v>522</v>
      </c>
      <c r="F224" s="43">
        <f>F225+F228+F233</f>
        <v>27180.2</v>
      </c>
    </row>
    <row r="225" spans="1:6" ht="25.5">
      <c r="A225" s="113"/>
      <c r="B225" s="113"/>
      <c r="C225" s="53" t="s">
        <v>524</v>
      </c>
      <c r="D225" s="56"/>
      <c r="E225" s="54" t="s">
        <v>328</v>
      </c>
      <c r="F225" s="43">
        <f>F226</f>
        <v>15062.2</v>
      </c>
    </row>
    <row r="226" spans="1:6" ht="25.5">
      <c r="A226" s="113"/>
      <c r="B226" s="113"/>
      <c r="C226" s="73"/>
      <c r="D226" s="71">
        <v>600</v>
      </c>
      <c r="E226" s="64" t="s">
        <v>297</v>
      </c>
      <c r="F226" s="43">
        <f>F227</f>
        <v>15062.2</v>
      </c>
    </row>
    <row r="227" spans="1:6" ht="12.75">
      <c r="A227" s="113"/>
      <c r="B227" s="113"/>
      <c r="C227" s="73"/>
      <c r="D227" s="71">
        <v>610</v>
      </c>
      <c r="E227" s="72" t="s">
        <v>329</v>
      </c>
      <c r="F227" s="43">
        <v>15062.2</v>
      </c>
    </row>
    <row r="228" spans="1:6" ht="25.5">
      <c r="A228" s="113"/>
      <c r="B228" s="113"/>
      <c r="C228" s="53" t="s">
        <v>525</v>
      </c>
      <c r="D228" s="75"/>
      <c r="E228" s="62" t="s">
        <v>526</v>
      </c>
      <c r="F228" s="43">
        <f>F229+F231</f>
        <v>12090</v>
      </c>
    </row>
    <row r="229" spans="1:6" ht="25.5">
      <c r="A229" s="113"/>
      <c r="B229" s="113"/>
      <c r="C229" s="59"/>
      <c r="D229" s="71">
        <v>600</v>
      </c>
      <c r="E229" s="64" t="s">
        <v>297</v>
      </c>
      <c r="F229" s="43">
        <f>F230</f>
        <v>3785.8</v>
      </c>
    </row>
    <row r="230" spans="1:6" ht="12.75">
      <c r="A230" s="113"/>
      <c r="B230" s="113"/>
      <c r="C230" s="59"/>
      <c r="D230" s="71">
        <v>610</v>
      </c>
      <c r="E230" s="72" t="s">
        <v>329</v>
      </c>
      <c r="F230" s="43">
        <v>3785.8</v>
      </c>
    </row>
    <row r="231" spans="1:6" ht="12.75">
      <c r="A231" s="113"/>
      <c r="B231" s="113"/>
      <c r="C231" s="75"/>
      <c r="D231" s="53" t="s">
        <v>335</v>
      </c>
      <c r="E231" s="54" t="s">
        <v>270</v>
      </c>
      <c r="F231" s="43">
        <f>F232</f>
        <v>8304.199999999999</v>
      </c>
    </row>
    <row r="232" spans="1:6" ht="12.75">
      <c r="A232" s="113"/>
      <c r="B232" s="113"/>
      <c r="C232" s="75"/>
      <c r="D232" s="53" t="s">
        <v>336</v>
      </c>
      <c r="E232" s="55" t="s">
        <v>271</v>
      </c>
      <c r="F232" s="43">
        <f>8308.3-4.1</f>
        <v>8304.199999999999</v>
      </c>
    </row>
    <row r="233" spans="1:6" ht="25.5">
      <c r="A233" s="113"/>
      <c r="B233" s="113"/>
      <c r="C233" s="53" t="s">
        <v>631</v>
      </c>
      <c r="D233" s="53"/>
      <c r="E233" s="54" t="s">
        <v>616</v>
      </c>
      <c r="F233" s="43">
        <f>F234</f>
        <v>28</v>
      </c>
    </row>
    <row r="234" spans="1:6" ht="12.75">
      <c r="A234" s="113"/>
      <c r="B234" s="113"/>
      <c r="C234" s="75"/>
      <c r="D234" s="53" t="s">
        <v>335</v>
      </c>
      <c r="E234" s="54" t="s">
        <v>270</v>
      </c>
      <c r="F234" s="43">
        <f>F235</f>
        <v>28</v>
      </c>
    </row>
    <row r="235" spans="1:6" ht="12.75">
      <c r="A235" s="113"/>
      <c r="B235" s="113"/>
      <c r="C235" s="75"/>
      <c r="D235" s="53" t="s">
        <v>336</v>
      </c>
      <c r="E235" s="55" t="s">
        <v>271</v>
      </c>
      <c r="F235" s="43">
        <v>28</v>
      </c>
    </row>
    <row r="236" spans="1:6" ht="25.5">
      <c r="A236" s="113"/>
      <c r="B236" s="113"/>
      <c r="C236" s="57" t="s">
        <v>544</v>
      </c>
      <c r="D236" s="70"/>
      <c r="E236" s="54" t="s">
        <v>397</v>
      </c>
      <c r="F236" s="43">
        <f>F237</f>
        <v>928.3</v>
      </c>
    </row>
    <row r="237" spans="1:6" ht="25.5">
      <c r="A237" s="113"/>
      <c r="B237" s="113"/>
      <c r="C237" s="56" t="s">
        <v>553</v>
      </c>
      <c r="D237" s="70"/>
      <c r="E237" s="54" t="s">
        <v>552</v>
      </c>
      <c r="F237" s="43">
        <f>F238</f>
        <v>928.3</v>
      </c>
    </row>
    <row r="238" spans="1:6" ht="38.25">
      <c r="A238" s="113"/>
      <c r="B238" s="113"/>
      <c r="C238" s="57" t="s">
        <v>558</v>
      </c>
      <c r="D238" s="56"/>
      <c r="E238" s="54" t="s">
        <v>94</v>
      </c>
      <c r="F238" s="43">
        <f>F239</f>
        <v>928.3</v>
      </c>
    </row>
    <row r="239" spans="1:6" ht="25.5">
      <c r="A239" s="113"/>
      <c r="B239" s="113"/>
      <c r="C239" s="56"/>
      <c r="D239" s="63">
        <v>600</v>
      </c>
      <c r="E239" s="64" t="s">
        <v>297</v>
      </c>
      <c r="F239" s="43">
        <f>F240</f>
        <v>928.3</v>
      </c>
    </row>
    <row r="240" spans="1:6" ht="12.75">
      <c r="A240" s="113"/>
      <c r="B240" s="113"/>
      <c r="C240" s="56"/>
      <c r="D240" s="63">
        <v>610</v>
      </c>
      <c r="E240" s="72" t="s">
        <v>329</v>
      </c>
      <c r="F240" s="43">
        <v>928.3</v>
      </c>
    </row>
    <row r="241" spans="1:6" ht="25.5">
      <c r="A241" s="113"/>
      <c r="B241" s="113"/>
      <c r="C241" s="59" t="s">
        <v>617</v>
      </c>
      <c r="D241" s="56"/>
      <c r="E241" s="54" t="s">
        <v>618</v>
      </c>
      <c r="F241" s="43">
        <f>F242</f>
        <v>6965.3</v>
      </c>
    </row>
    <row r="242" spans="1:6" ht="25.5">
      <c r="A242" s="113"/>
      <c r="B242" s="113"/>
      <c r="C242" s="48" t="s">
        <v>833</v>
      </c>
      <c r="D242" s="56"/>
      <c r="E242" s="54" t="s">
        <v>619</v>
      </c>
      <c r="F242" s="43">
        <f>F243+F246</f>
        <v>6965.3</v>
      </c>
    </row>
    <row r="243" spans="1:6" ht="25.5">
      <c r="A243" s="113"/>
      <c r="B243" s="113"/>
      <c r="C243" s="48" t="s">
        <v>834</v>
      </c>
      <c r="D243" s="56"/>
      <c r="E243" s="54" t="s">
        <v>835</v>
      </c>
      <c r="F243" s="43">
        <f>F244</f>
        <v>429.7</v>
      </c>
    </row>
    <row r="244" spans="1:6" ht="12.75">
      <c r="A244" s="113"/>
      <c r="B244" s="113"/>
      <c r="C244" s="48"/>
      <c r="D244" s="56">
        <v>200</v>
      </c>
      <c r="E244" s="54" t="s">
        <v>270</v>
      </c>
      <c r="F244" s="43">
        <f>F245</f>
        <v>429.7</v>
      </c>
    </row>
    <row r="245" spans="1:6" ht="12.75">
      <c r="A245" s="113"/>
      <c r="B245" s="113"/>
      <c r="C245" s="48"/>
      <c r="D245" s="56">
        <v>240</v>
      </c>
      <c r="E245" s="55" t="s">
        <v>271</v>
      </c>
      <c r="F245" s="43">
        <v>429.7</v>
      </c>
    </row>
    <row r="246" spans="1:6" ht="25.5">
      <c r="A246" s="113"/>
      <c r="B246" s="113"/>
      <c r="C246" s="75" t="s">
        <v>791</v>
      </c>
      <c r="D246" s="53"/>
      <c r="E246" s="54" t="s">
        <v>790</v>
      </c>
      <c r="F246" s="43">
        <f>F247</f>
        <v>6535.6</v>
      </c>
    </row>
    <row r="247" spans="1:6" ht="12.75">
      <c r="A247" s="113"/>
      <c r="B247" s="113"/>
      <c r="C247" s="75"/>
      <c r="D247" s="53" t="s">
        <v>335</v>
      </c>
      <c r="E247" s="54" t="s">
        <v>270</v>
      </c>
      <c r="F247" s="43">
        <f>F248</f>
        <v>6535.6</v>
      </c>
    </row>
    <row r="248" spans="1:6" ht="12.75">
      <c r="A248" s="113"/>
      <c r="B248" s="113"/>
      <c r="C248" s="75"/>
      <c r="D248" s="53" t="s">
        <v>336</v>
      </c>
      <c r="E248" s="55" t="s">
        <v>271</v>
      </c>
      <c r="F248" s="43">
        <f>F249</f>
        <v>6535.6</v>
      </c>
    </row>
    <row r="249" spans="1:6" ht="12.75">
      <c r="A249" s="113"/>
      <c r="B249" s="113"/>
      <c r="C249" s="75"/>
      <c r="D249" s="53"/>
      <c r="E249" s="55" t="s">
        <v>345</v>
      </c>
      <c r="F249" s="43">
        <v>6535.6</v>
      </c>
    </row>
    <row r="250" spans="1:6" ht="51">
      <c r="A250" s="113"/>
      <c r="B250" s="113"/>
      <c r="C250" s="87" t="s">
        <v>598</v>
      </c>
      <c r="D250" s="71"/>
      <c r="E250" s="54" t="s">
        <v>284</v>
      </c>
      <c r="F250" s="43">
        <f>F251+F254+F257</f>
        <v>18.1</v>
      </c>
    </row>
    <row r="251" spans="1:6" ht="89.25">
      <c r="A251" s="113"/>
      <c r="B251" s="113"/>
      <c r="C251" s="77" t="s">
        <v>610</v>
      </c>
      <c r="D251" s="63"/>
      <c r="E251" s="64" t="s">
        <v>611</v>
      </c>
      <c r="F251" s="43">
        <f>F252</f>
        <v>6.6</v>
      </c>
    </row>
    <row r="252" spans="1:6" ht="12.75">
      <c r="A252" s="113"/>
      <c r="B252" s="113"/>
      <c r="C252" s="63"/>
      <c r="D252" s="63">
        <v>500</v>
      </c>
      <c r="E252" s="64" t="s">
        <v>286</v>
      </c>
      <c r="F252" s="43">
        <f>F253</f>
        <v>6.6</v>
      </c>
    </row>
    <row r="253" spans="1:6" ht="12.75">
      <c r="A253" s="113"/>
      <c r="B253" s="113"/>
      <c r="C253" s="63"/>
      <c r="D253" s="63">
        <v>540</v>
      </c>
      <c r="E253" s="64" t="s">
        <v>253</v>
      </c>
      <c r="F253" s="43">
        <v>6.6</v>
      </c>
    </row>
    <row r="254" spans="1:6" ht="63.75">
      <c r="A254" s="113"/>
      <c r="B254" s="113"/>
      <c r="C254" s="77" t="s">
        <v>610</v>
      </c>
      <c r="D254" s="63"/>
      <c r="E254" s="64" t="s">
        <v>621</v>
      </c>
      <c r="F254" s="43">
        <f>F255</f>
        <v>7.4</v>
      </c>
    </row>
    <row r="255" spans="1:6" ht="12.75">
      <c r="A255" s="113"/>
      <c r="B255" s="113"/>
      <c r="C255" s="63"/>
      <c r="D255" s="63">
        <v>500</v>
      </c>
      <c r="E255" s="64" t="s">
        <v>286</v>
      </c>
      <c r="F255" s="43">
        <f>F256</f>
        <v>7.4</v>
      </c>
    </row>
    <row r="256" spans="1:6" ht="12.75">
      <c r="A256" s="113"/>
      <c r="B256" s="113"/>
      <c r="C256" s="63"/>
      <c r="D256" s="63">
        <v>540</v>
      </c>
      <c r="E256" s="64" t="s">
        <v>253</v>
      </c>
      <c r="F256" s="43">
        <v>7.4</v>
      </c>
    </row>
    <row r="257" spans="1:6" ht="114.75">
      <c r="A257" s="113"/>
      <c r="B257" s="113"/>
      <c r="C257" s="77" t="s">
        <v>792</v>
      </c>
      <c r="D257" s="63"/>
      <c r="E257" s="64" t="s">
        <v>842</v>
      </c>
      <c r="F257" s="43">
        <f>F258</f>
        <v>4.1</v>
      </c>
    </row>
    <row r="258" spans="1:6" ht="12.75">
      <c r="A258" s="113"/>
      <c r="B258" s="113"/>
      <c r="C258" s="63"/>
      <c r="D258" s="63">
        <v>500</v>
      </c>
      <c r="E258" s="64" t="s">
        <v>286</v>
      </c>
      <c r="F258" s="43">
        <f>F259</f>
        <v>4.1</v>
      </c>
    </row>
    <row r="259" spans="1:6" ht="12.75">
      <c r="A259" s="113"/>
      <c r="B259" s="113"/>
      <c r="C259" s="63"/>
      <c r="D259" s="63">
        <v>540</v>
      </c>
      <c r="E259" s="64" t="s">
        <v>253</v>
      </c>
      <c r="F259" s="43">
        <v>4.1</v>
      </c>
    </row>
    <row r="260" spans="1:6" s="178" customFormat="1" ht="12.75">
      <c r="A260" s="176"/>
      <c r="B260" s="69" t="s">
        <v>330</v>
      </c>
      <c r="C260" s="49"/>
      <c r="D260" s="49"/>
      <c r="E260" s="51" t="s">
        <v>331</v>
      </c>
      <c r="F260" s="112">
        <f>F265+F270+F261</f>
        <v>800</v>
      </c>
    </row>
    <row r="261" spans="1:6" s="178" customFormat="1" ht="25.5">
      <c r="A261" s="176"/>
      <c r="B261" s="69"/>
      <c r="C261" s="53" t="s">
        <v>484</v>
      </c>
      <c r="D261" s="56"/>
      <c r="E261" s="54" t="s">
        <v>326</v>
      </c>
      <c r="F261" s="43">
        <f>F262</f>
        <v>150</v>
      </c>
    </row>
    <row r="262" spans="1:6" s="178" customFormat="1" ht="25.5">
      <c r="A262" s="176"/>
      <c r="B262" s="69"/>
      <c r="C262" s="53" t="s">
        <v>101</v>
      </c>
      <c r="D262" s="53"/>
      <c r="E262" s="54" t="s">
        <v>100</v>
      </c>
      <c r="F262" s="43">
        <f>F263</f>
        <v>150</v>
      </c>
    </row>
    <row r="263" spans="1:6" s="178" customFormat="1" ht="12.75">
      <c r="A263" s="176"/>
      <c r="B263" s="69"/>
      <c r="C263" s="56"/>
      <c r="D263" s="53" t="s">
        <v>335</v>
      </c>
      <c r="E263" s="54" t="s">
        <v>270</v>
      </c>
      <c r="F263" s="43">
        <f>F264</f>
        <v>150</v>
      </c>
    </row>
    <row r="264" spans="1:6" s="178" customFormat="1" ht="12.75">
      <c r="A264" s="176"/>
      <c r="B264" s="69"/>
      <c r="C264" s="56"/>
      <c r="D264" s="53" t="s">
        <v>336</v>
      </c>
      <c r="E264" s="55" t="s">
        <v>271</v>
      </c>
      <c r="F264" s="43">
        <v>150</v>
      </c>
    </row>
    <row r="265" spans="1:6" ht="25.5">
      <c r="A265" s="113"/>
      <c r="B265" s="56"/>
      <c r="C265" s="53" t="s">
        <v>568</v>
      </c>
      <c r="D265" s="56"/>
      <c r="E265" s="54" t="s">
        <v>332</v>
      </c>
      <c r="F265" s="43">
        <f>F266</f>
        <v>50</v>
      </c>
    </row>
    <row r="266" spans="1:6" ht="25.5">
      <c r="A266" s="113"/>
      <c r="B266" s="56"/>
      <c r="C266" s="53" t="s">
        <v>573</v>
      </c>
      <c r="D266" s="56"/>
      <c r="E266" s="54" t="s">
        <v>333</v>
      </c>
      <c r="F266" s="43">
        <f>F267</f>
        <v>50</v>
      </c>
    </row>
    <row r="267" spans="1:6" ht="38.25">
      <c r="A267" s="113"/>
      <c r="B267" s="56"/>
      <c r="C267" s="53" t="s">
        <v>574</v>
      </c>
      <c r="D267" s="56"/>
      <c r="E267" s="54" t="s">
        <v>334</v>
      </c>
      <c r="F267" s="43">
        <f>F268</f>
        <v>50</v>
      </c>
    </row>
    <row r="268" spans="1:6" ht="12.75">
      <c r="A268" s="113"/>
      <c r="B268" s="56"/>
      <c r="C268" s="56"/>
      <c r="D268" s="53" t="s">
        <v>335</v>
      </c>
      <c r="E268" s="54" t="s">
        <v>270</v>
      </c>
      <c r="F268" s="43">
        <f>F269</f>
        <v>50</v>
      </c>
    </row>
    <row r="269" spans="1:6" ht="12.75">
      <c r="A269" s="113"/>
      <c r="B269" s="56"/>
      <c r="C269" s="56"/>
      <c r="D269" s="53" t="s">
        <v>336</v>
      </c>
      <c r="E269" s="55" t="s">
        <v>271</v>
      </c>
      <c r="F269" s="43">
        <v>50</v>
      </c>
    </row>
    <row r="270" spans="1:6" ht="38.25">
      <c r="A270" s="113"/>
      <c r="B270" s="56"/>
      <c r="C270" s="53" t="s">
        <v>561</v>
      </c>
      <c r="D270" s="53"/>
      <c r="E270" s="54" t="s">
        <v>449</v>
      </c>
      <c r="F270" s="43">
        <f>F271+F274+F277</f>
        <v>600</v>
      </c>
    </row>
    <row r="271" spans="1:6" ht="25.5">
      <c r="A271" s="113"/>
      <c r="B271" s="56"/>
      <c r="C271" s="53" t="s">
        <v>562</v>
      </c>
      <c r="D271" s="53"/>
      <c r="E271" s="54" t="s">
        <v>450</v>
      </c>
      <c r="F271" s="43">
        <f>F272</f>
        <v>100</v>
      </c>
    </row>
    <row r="272" spans="1:6" ht="12.75">
      <c r="A272" s="113"/>
      <c r="B272" s="56"/>
      <c r="C272" s="56"/>
      <c r="D272" s="53" t="s">
        <v>335</v>
      </c>
      <c r="E272" s="54" t="s">
        <v>270</v>
      </c>
      <c r="F272" s="43">
        <f>F273</f>
        <v>100</v>
      </c>
    </row>
    <row r="273" spans="1:6" ht="12.75">
      <c r="A273" s="113"/>
      <c r="B273" s="56"/>
      <c r="C273" s="56"/>
      <c r="D273" s="53" t="s">
        <v>336</v>
      </c>
      <c r="E273" s="55" t="s">
        <v>271</v>
      </c>
      <c r="F273" s="43">
        <v>100</v>
      </c>
    </row>
    <row r="274" spans="1:6" ht="25.5">
      <c r="A274" s="113"/>
      <c r="B274" s="56"/>
      <c r="C274" s="53" t="s">
        <v>564</v>
      </c>
      <c r="D274" s="53"/>
      <c r="E274" s="54" t="s">
        <v>563</v>
      </c>
      <c r="F274" s="43">
        <f>F275</f>
        <v>100</v>
      </c>
    </row>
    <row r="275" spans="1:6" ht="12.75">
      <c r="A275" s="113"/>
      <c r="B275" s="56"/>
      <c r="C275" s="56"/>
      <c r="D275" s="53" t="s">
        <v>335</v>
      </c>
      <c r="E275" s="54" t="s">
        <v>270</v>
      </c>
      <c r="F275" s="43">
        <f>F276</f>
        <v>100</v>
      </c>
    </row>
    <row r="276" spans="1:6" ht="12.75">
      <c r="A276" s="113"/>
      <c r="B276" s="56"/>
      <c r="C276" s="56"/>
      <c r="D276" s="53" t="s">
        <v>336</v>
      </c>
      <c r="E276" s="55" t="s">
        <v>271</v>
      </c>
      <c r="F276" s="43">
        <v>100</v>
      </c>
    </row>
    <row r="277" spans="1:6" ht="27" customHeight="1">
      <c r="A277" s="113"/>
      <c r="B277" s="56"/>
      <c r="C277" s="53" t="s">
        <v>98</v>
      </c>
      <c r="D277" s="53"/>
      <c r="E277" s="54" t="s">
        <v>99</v>
      </c>
      <c r="F277" s="43">
        <f>F278</f>
        <v>400</v>
      </c>
    </row>
    <row r="278" spans="1:6" ht="12.75">
      <c r="A278" s="113"/>
      <c r="B278" s="56"/>
      <c r="C278" s="56"/>
      <c r="D278" s="53" t="s">
        <v>335</v>
      </c>
      <c r="E278" s="54" t="s">
        <v>270</v>
      </c>
      <c r="F278" s="43">
        <f>F279</f>
        <v>400</v>
      </c>
    </row>
    <row r="279" spans="1:6" ht="12.75">
      <c r="A279" s="113"/>
      <c r="B279" s="56"/>
      <c r="C279" s="56"/>
      <c r="D279" s="53" t="s">
        <v>336</v>
      </c>
      <c r="E279" s="55" t="s">
        <v>271</v>
      </c>
      <c r="F279" s="43">
        <v>400</v>
      </c>
    </row>
    <row r="280" spans="1:6" ht="12.75">
      <c r="A280" s="113"/>
      <c r="B280" s="49" t="s">
        <v>337</v>
      </c>
      <c r="C280" s="49"/>
      <c r="D280" s="49"/>
      <c r="E280" s="115" t="s">
        <v>338</v>
      </c>
      <c r="F280" s="112">
        <f>F281+F338+F344</f>
        <v>155381.30000000002</v>
      </c>
    </row>
    <row r="281" spans="1:6" s="178" customFormat="1" ht="12.75">
      <c r="A281" s="176"/>
      <c r="B281" s="49" t="s">
        <v>339</v>
      </c>
      <c r="C281" s="49"/>
      <c r="D281" s="49"/>
      <c r="E281" s="115" t="s">
        <v>340</v>
      </c>
      <c r="F281" s="112">
        <f>F282</f>
        <v>128338.90000000001</v>
      </c>
    </row>
    <row r="282" spans="1:6" ht="25.5">
      <c r="A282" s="113"/>
      <c r="B282" s="56"/>
      <c r="C282" s="56" t="s">
        <v>503</v>
      </c>
      <c r="D282" s="56"/>
      <c r="E282" s="54" t="s">
        <v>318</v>
      </c>
      <c r="F282" s="43">
        <f>F298+F306+F283+F320</f>
        <v>128338.90000000001</v>
      </c>
    </row>
    <row r="283" spans="1:6" ht="25.5">
      <c r="A283" s="113"/>
      <c r="B283" s="56"/>
      <c r="C283" s="53" t="s">
        <v>539</v>
      </c>
      <c r="D283" s="56"/>
      <c r="E283" s="54" t="s">
        <v>540</v>
      </c>
      <c r="F283" s="43">
        <f>F284</f>
        <v>100337.70000000001</v>
      </c>
    </row>
    <row r="284" spans="1:6" ht="25.5">
      <c r="A284" s="113"/>
      <c r="B284" s="56"/>
      <c r="C284" s="53" t="s">
        <v>541</v>
      </c>
      <c r="D284" s="56"/>
      <c r="E284" s="54" t="s">
        <v>542</v>
      </c>
      <c r="F284" s="43">
        <f>F285+F289+F293</f>
        <v>100337.70000000001</v>
      </c>
    </row>
    <row r="285" spans="1:6" ht="38.25">
      <c r="A285" s="113"/>
      <c r="B285" s="56"/>
      <c r="C285" s="56" t="s">
        <v>607</v>
      </c>
      <c r="D285" s="63"/>
      <c r="E285" s="64" t="s">
        <v>396</v>
      </c>
      <c r="F285" s="43">
        <f>F286</f>
        <v>45041.1</v>
      </c>
    </row>
    <row r="286" spans="1:6" ht="25.5">
      <c r="A286" s="113"/>
      <c r="B286" s="56"/>
      <c r="C286" s="56"/>
      <c r="D286" s="59">
        <v>400</v>
      </c>
      <c r="E286" s="64" t="s">
        <v>343</v>
      </c>
      <c r="F286" s="43">
        <f>F287</f>
        <v>45041.1</v>
      </c>
    </row>
    <row r="287" spans="1:6" ht="12.75">
      <c r="A287" s="113"/>
      <c r="B287" s="56"/>
      <c r="C287" s="56"/>
      <c r="D287" s="59">
        <v>410</v>
      </c>
      <c r="E287" s="54" t="s">
        <v>344</v>
      </c>
      <c r="F287" s="43">
        <f>F288</f>
        <v>45041.1</v>
      </c>
    </row>
    <row r="288" spans="1:6" ht="12.75">
      <c r="A288" s="113"/>
      <c r="B288" s="56"/>
      <c r="C288" s="56"/>
      <c r="D288" s="63"/>
      <c r="E288" s="72" t="s">
        <v>341</v>
      </c>
      <c r="F288" s="43">
        <v>45041.1</v>
      </c>
    </row>
    <row r="289" spans="1:6" ht="25.5">
      <c r="A289" s="113"/>
      <c r="B289" s="56"/>
      <c r="C289" s="59" t="s">
        <v>608</v>
      </c>
      <c r="D289" s="59"/>
      <c r="E289" s="83" t="s">
        <v>463</v>
      </c>
      <c r="F289" s="43">
        <f>F290</f>
        <v>45043</v>
      </c>
    </row>
    <row r="290" spans="1:6" ht="25.5">
      <c r="A290" s="113"/>
      <c r="B290" s="56"/>
      <c r="C290" s="84"/>
      <c r="D290" s="84">
        <v>400</v>
      </c>
      <c r="E290" s="82" t="s">
        <v>343</v>
      </c>
      <c r="F290" s="43">
        <f>F291</f>
        <v>45043</v>
      </c>
    </row>
    <row r="291" spans="1:6" ht="12.75">
      <c r="A291" s="113"/>
      <c r="B291" s="56"/>
      <c r="C291" s="59"/>
      <c r="D291" s="59">
        <v>410</v>
      </c>
      <c r="E291" s="54" t="s">
        <v>344</v>
      </c>
      <c r="F291" s="43">
        <f>F292</f>
        <v>45043</v>
      </c>
    </row>
    <row r="292" spans="1:6" ht="12.75">
      <c r="A292" s="113"/>
      <c r="B292" s="56"/>
      <c r="C292" s="48"/>
      <c r="D292" s="56"/>
      <c r="E292" s="55" t="s">
        <v>345</v>
      </c>
      <c r="F292" s="43">
        <v>45043</v>
      </c>
    </row>
    <row r="293" spans="1:6" ht="25.5">
      <c r="A293" s="113"/>
      <c r="B293" s="56"/>
      <c r="C293" s="56" t="s">
        <v>609</v>
      </c>
      <c r="D293" s="59"/>
      <c r="E293" s="83" t="s">
        <v>342</v>
      </c>
      <c r="F293" s="43">
        <f>F294</f>
        <v>10253.6</v>
      </c>
    </row>
    <row r="294" spans="1:6" ht="25.5">
      <c r="A294" s="113"/>
      <c r="B294" s="56"/>
      <c r="C294" s="84"/>
      <c r="D294" s="84">
        <v>400</v>
      </c>
      <c r="E294" s="82" t="s">
        <v>343</v>
      </c>
      <c r="F294" s="43">
        <f>F295</f>
        <v>10253.6</v>
      </c>
    </row>
    <row r="295" spans="1:6" ht="12.75">
      <c r="A295" s="113"/>
      <c r="B295" s="56"/>
      <c r="C295" s="59"/>
      <c r="D295" s="59">
        <v>410</v>
      </c>
      <c r="E295" s="54" t="s">
        <v>344</v>
      </c>
      <c r="F295" s="43">
        <f>F297+F296</f>
        <v>10253.6</v>
      </c>
    </row>
    <row r="296" spans="1:6" ht="12.75" hidden="1">
      <c r="A296" s="113"/>
      <c r="B296" s="56"/>
      <c r="C296" s="59"/>
      <c r="D296" s="56"/>
      <c r="E296" s="55" t="s">
        <v>345</v>
      </c>
      <c r="F296" s="43">
        <v>0</v>
      </c>
    </row>
    <row r="297" spans="1:6" ht="12.75">
      <c r="A297" s="113"/>
      <c r="B297" s="56"/>
      <c r="C297" s="56"/>
      <c r="D297" s="56"/>
      <c r="E297" s="55" t="s">
        <v>346</v>
      </c>
      <c r="F297" s="43">
        <f>7347.3+2906.3</f>
        <v>10253.6</v>
      </c>
    </row>
    <row r="298" spans="1:6" ht="12.75">
      <c r="A298" s="113"/>
      <c r="B298" s="56"/>
      <c r="C298" s="56" t="s">
        <v>543</v>
      </c>
      <c r="D298" s="56"/>
      <c r="E298" s="54" t="s">
        <v>395</v>
      </c>
      <c r="F298" s="43">
        <f>F299</f>
        <v>2795.1</v>
      </c>
    </row>
    <row r="299" spans="1:6" ht="25.5">
      <c r="A299" s="113"/>
      <c r="B299" s="56"/>
      <c r="C299" s="56" t="s">
        <v>546</v>
      </c>
      <c r="D299" s="56"/>
      <c r="E299" s="54" t="s">
        <v>545</v>
      </c>
      <c r="F299" s="43">
        <f>F300+F303</f>
        <v>2795.1</v>
      </c>
    </row>
    <row r="300" spans="1:6" ht="12.75">
      <c r="A300" s="113"/>
      <c r="B300" s="56"/>
      <c r="C300" s="56" t="s">
        <v>547</v>
      </c>
      <c r="D300" s="56"/>
      <c r="E300" s="54" t="s">
        <v>548</v>
      </c>
      <c r="F300" s="43">
        <f>F301</f>
        <v>300</v>
      </c>
    </row>
    <row r="301" spans="1:6" ht="12.75">
      <c r="A301" s="113"/>
      <c r="B301" s="56"/>
      <c r="C301" s="56"/>
      <c r="D301" s="53" t="s">
        <v>335</v>
      </c>
      <c r="E301" s="54" t="s">
        <v>270</v>
      </c>
      <c r="F301" s="43">
        <f>F302</f>
        <v>300</v>
      </c>
    </row>
    <row r="302" spans="1:6" ht="12.75">
      <c r="A302" s="113"/>
      <c r="B302" s="56"/>
      <c r="C302" s="56"/>
      <c r="D302" s="53" t="s">
        <v>336</v>
      </c>
      <c r="E302" s="55" t="s">
        <v>271</v>
      </c>
      <c r="F302" s="43">
        <v>300</v>
      </c>
    </row>
    <row r="303" spans="1:6" ht="51">
      <c r="A303" s="113"/>
      <c r="B303" s="56"/>
      <c r="C303" s="56" t="s">
        <v>549</v>
      </c>
      <c r="D303" s="53"/>
      <c r="E303" s="54" t="s">
        <v>550</v>
      </c>
      <c r="F303" s="43">
        <f>F304</f>
        <v>2495.1</v>
      </c>
    </row>
    <row r="304" spans="1:6" ht="12.75">
      <c r="A304" s="113"/>
      <c r="B304" s="56"/>
      <c r="C304" s="57"/>
      <c r="D304" s="53" t="s">
        <v>335</v>
      </c>
      <c r="E304" s="54" t="s">
        <v>270</v>
      </c>
      <c r="F304" s="43">
        <f>F305</f>
        <v>2495.1</v>
      </c>
    </row>
    <row r="305" spans="1:6" ht="12.75">
      <c r="A305" s="113"/>
      <c r="B305" s="56"/>
      <c r="C305" s="57"/>
      <c r="D305" s="53" t="s">
        <v>336</v>
      </c>
      <c r="E305" s="55" t="s">
        <v>271</v>
      </c>
      <c r="F305" s="43">
        <f>2464.4+30.7</f>
        <v>2495.1</v>
      </c>
    </row>
    <row r="306" spans="1:6" ht="25.5">
      <c r="A306" s="113"/>
      <c r="B306" s="56"/>
      <c r="C306" s="57" t="s">
        <v>544</v>
      </c>
      <c r="D306" s="70"/>
      <c r="E306" s="54" t="s">
        <v>397</v>
      </c>
      <c r="F306" s="43">
        <f>F307</f>
        <v>6072.6</v>
      </c>
    </row>
    <row r="307" spans="1:6" ht="25.5">
      <c r="A307" s="113"/>
      <c r="B307" s="56"/>
      <c r="C307" s="57" t="s">
        <v>553</v>
      </c>
      <c r="D307" s="70"/>
      <c r="E307" s="54" t="s">
        <v>552</v>
      </c>
      <c r="F307" s="43">
        <f>F308+F311+F314+F317</f>
        <v>6072.6</v>
      </c>
    </row>
    <row r="308" spans="1:6" ht="25.5">
      <c r="A308" s="113"/>
      <c r="B308" s="56"/>
      <c r="C308" s="57" t="s">
        <v>555</v>
      </c>
      <c r="D308" s="70"/>
      <c r="E308" s="58" t="s">
        <v>96</v>
      </c>
      <c r="F308" s="43">
        <f>F309</f>
        <v>2243.9</v>
      </c>
    </row>
    <row r="309" spans="1:6" ht="25.5">
      <c r="A309" s="113"/>
      <c r="B309" s="56"/>
      <c r="C309" s="56"/>
      <c r="D309" s="63">
        <v>600</v>
      </c>
      <c r="E309" s="64" t="s">
        <v>297</v>
      </c>
      <c r="F309" s="43">
        <f>F310</f>
        <v>2243.9</v>
      </c>
    </row>
    <row r="310" spans="1:6" ht="12.75">
      <c r="A310" s="113"/>
      <c r="B310" s="56"/>
      <c r="C310" s="56"/>
      <c r="D310" s="63">
        <v>610</v>
      </c>
      <c r="E310" s="72" t="s">
        <v>329</v>
      </c>
      <c r="F310" s="43">
        <v>2243.9</v>
      </c>
    </row>
    <row r="311" spans="1:6" ht="38.25">
      <c r="A311" s="113"/>
      <c r="B311" s="56"/>
      <c r="C311" s="57" t="s">
        <v>556</v>
      </c>
      <c r="D311" s="70"/>
      <c r="E311" s="86" t="s">
        <v>95</v>
      </c>
      <c r="F311" s="43">
        <f>F312</f>
        <v>391.9</v>
      </c>
    </row>
    <row r="312" spans="1:6" ht="25.5">
      <c r="A312" s="113"/>
      <c r="B312" s="56"/>
      <c r="C312" s="57"/>
      <c r="D312" s="63">
        <v>600</v>
      </c>
      <c r="E312" s="64" t="s">
        <v>297</v>
      </c>
      <c r="F312" s="43">
        <f>F313</f>
        <v>391.9</v>
      </c>
    </row>
    <row r="313" spans="1:6" ht="12.75">
      <c r="A313" s="113"/>
      <c r="B313" s="56"/>
      <c r="C313" s="57"/>
      <c r="D313" s="70">
        <v>610</v>
      </c>
      <c r="E313" s="79" t="s">
        <v>329</v>
      </c>
      <c r="F313" s="43">
        <v>391.9</v>
      </c>
    </row>
    <row r="314" spans="1:6" ht="25.5">
      <c r="A314" s="113"/>
      <c r="B314" s="56"/>
      <c r="C314" s="57" t="s">
        <v>560</v>
      </c>
      <c r="D314" s="70"/>
      <c r="E314" s="86" t="s">
        <v>145</v>
      </c>
      <c r="F314" s="43">
        <f>F315</f>
        <v>2417.5</v>
      </c>
    </row>
    <row r="315" spans="1:6" ht="25.5">
      <c r="A315" s="113"/>
      <c r="B315" s="56"/>
      <c r="C315" s="57"/>
      <c r="D315" s="63">
        <v>600</v>
      </c>
      <c r="E315" s="64" t="s">
        <v>297</v>
      </c>
      <c r="F315" s="43">
        <f>F316</f>
        <v>2417.5</v>
      </c>
    </row>
    <row r="316" spans="1:6" ht="12.75">
      <c r="A316" s="113"/>
      <c r="B316" s="56"/>
      <c r="C316" s="57"/>
      <c r="D316" s="70">
        <v>610</v>
      </c>
      <c r="E316" s="79" t="s">
        <v>329</v>
      </c>
      <c r="F316" s="43">
        <v>2417.5</v>
      </c>
    </row>
    <row r="317" spans="1:6" ht="12.75">
      <c r="A317" s="113"/>
      <c r="B317" s="56"/>
      <c r="C317" s="57" t="s">
        <v>138</v>
      </c>
      <c r="D317" s="70"/>
      <c r="E317" s="79" t="s">
        <v>147</v>
      </c>
      <c r="F317" s="43">
        <f>F318</f>
        <v>1019.3</v>
      </c>
    </row>
    <row r="318" spans="1:6" ht="25.5">
      <c r="A318" s="113"/>
      <c r="B318" s="56"/>
      <c r="C318" s="57"/>
      <c r="D318" s="63">
        <v>600</v>
      </c>
      <c r="E318" s="64" t="s">
        <v>297</v>
      </c>
      <c r="F318" s="43">
        <f>F319</f>
        <v>1019.3</v>
      </c>
    </row>
    <row r="319" spans="1:6" ht="12.75">
      <c r="A319" s="113"/>
      <c r="B319" s="56"/>
      <c r="C319" s="57"/>
      <c r="D319" s="70">
        <v>610</v>
      </c>
      <c r="E319" s="79" t="s">
        <v>329</v>
      </c>
      <c r="F319" s="43">
        <v>1019.3</v>
      </c>
    </row>
    <row r="320" spans="1:6" ht="25.5">
      <c r="A320" s="113"/>
      <c r="B320" s="56"/>
      <c r="C320" s="56" t="s">
        <v>820</v>
      </c>
      <c r="D320" s="65"/>
      <c r="E320" s="54" t="s">
        <v>823</v>
      </c>
      <c r="F320" s="43">
        <f>F321+F334</f>
        <v>19133.5</v>
      </c>
    </row>
    <row r="321" spans="1:6" ht="38.25">
      <c r="A321" s="113"/>
      <c r="B321" s="56"/>
      <c r="C321" s="56" t="s">
        <v>821</v>
      </c>
      <c r="D321" s="65"/>
      <c r="E321" s="54" t="s">
        <v>822</v>
      </c>
      <c r="F321" s="43">
        <f>F322+F325+F328+F331</f>
        <v>14059.7</v>
      </c>
    </row>
    <row r="322" spans="1:6" ht="38.25">
      <c r="A322" s="113"/>
      <c r="B322" s="56"/>
      <c r="C322" s="56" t="s">
        <v>829</v>
      </c>
      <c r="D322" s="65"/>
      <c r="E322" s="54" t="s">
        <v>632</v>
      </c>
      <c r="F322" s="43">
        <f>F323</f>
        <v>100</v>
      </c>
    </row>
    <row r="323" spans="1:6" ht="12.75">
      <c r="A323" s="113"/>
      <c r="B323" s="56"/>
      <c r="C323" s="57"/>
      <c r="D323" s="53" t="s">
        <v>335</v>
      </c>
      <c r="E323" s="54" t="s">
        <v>270</v>
      </c>
      <c r="F323" s="43">
        <f>F324</f>
        <v>100</v>
      </c>
    </row>
    <row r="324" spans="1:6" ht="12.75">
      <c r="A324" s="113"/>
      <c r="B324" s="56"/>
      <c r="C324" s="57"/>
      <c r="D324" s="53" t="s">
        <v>336</v>
      </c>
      <c r="E324" s="55" t="s">
        <v>271</v>
      </c>
      <c r="F324" s="43">
        <v>100</v>
      </c>
    </row>
    <row r="325" spans="1:6" ht="51">
      <c r="A325" s="113"/>
      <c r="B325" s="56"/>
      <c r="C325" s="56" t="s">
        <v>830</v>
      </c>
      <c r="D325" s="65"/>
      <c r="E325" s="54" t="s">
        <v>824</v>
      </c>
      <c r="F325" s="43">
        <f>F326</f>
        <v>519.5</v>
      </c>
    </row>
    <row r="326" spans="1:6" ht="12.75">
      <c r="A326" s="113"/>
      <c r="B326" s="56"/>
      <c r="C326" s="57"/>
      <c r="D326" s="53" t="s">
        <v>335</v>
      </c>
      <c r="E326" s="54" t="s">
        <v>270</v>
      </c>
      <c r="F326" s="43">
        <f>F327</f>
        <v>519.5</v>
      </c>
    </row>
    <row r="327" spans="1:6" ht="12.75">
      <c r="A327" s="113"/>
      <c r="B327" s="56"/>
      <c r="C327" s="57"/>
      <c r="D327" s="53" t="s">
        <v>336</v>
      </c>
      <c r="E327" s="55" t="s">
        <v>271</v>
      </c>
      <c r="F327" s="43">
        <v>519.5</v>
      </c>
    </row>
    <row r="328" spans="1:6" ht="25.5">
      <c r="A328" s="113"/>
      <c r="B328" s="56"/>
      <c r="C328" s="56" t="s">
        <v>831</v>
      </c>
      <c r="D328" s="53"/>
      <c r="E328" s="54" t="s">
        <v>825</v>
      </c>
      <c r="F328" s="43">
        <f>F329</f>
        <v>13105.800000000001</v>
      </c>
    </row>
    <row r="329" spans="1:6" ht="25.5">
      <c r="A329" s="113"/>
      <c r="B329" s="56"/>
      <c r="C329" s="57"/>
      <c r="D329" s="59">
        <v>400</v>
      </c>
      <c r="E329" s="82" t="s">
        <v>343</v>
      </c>
      <c r="F329" s="43">
        <f>F330</f>
        <v>13105.800000000001</v>
      </c>
    </row>
    <row r="330" spans="1:6" ht="12.75">
      <c r="A330" s="113"/>
      <c r="B330" s="56"/>
      <c r="C330" s="57"/>
      <c r="D330" s="59">
        <v>410</v>
      </c>
      <c r="E330" s="54" t="s">
        <v>344</v>
      </c>
      <c r="F330" s="43">
        <f>13440.2-334.4</f>
        <v>13105.800000000001</v>
      </c>
    </row>
    <row r="331" spans="1:6" ht="38.25">
      <c r="A331" s="113"/>
      <c r="B331" s="56"/>
      <c r="C331" s="56" t="s">
        <v>856</v>
      </c>
      <c r="D331" s="260"/>
      <c r="E331" s="54" t="s">
        <v>857</v>
      </c>
      <c r="F331" s="43">
        <f>F332</f>
        <v>334.4</v>
      </c>
    </row>
    <row r="332" spans="1:6" ht="12.75">
      <c r="A332" s="113"/>
      <c r="B332" s="56"/>
      <c r="C332" s="57"/>
      <c r="D332" s="53" t="s">
        <v>335</v>
      </c>
      <c r="E332" s="54" t="s">
        <v>270</v>
      </c>
      <c r="F332" s="43">
        <f>F333</f>
        <v>334.4</v>
      </c>
    </row>
    <row r="333" spans="1:6" ht="12.75">
      <c r="A333" s="113"/>
      <c r="B333" s="56"/>
      <c r="C333" s="57"/>
      <c r="D333" s="53" t="s">
        <v>336</v>
      </c>
      <c r="E333" s="55" t="s">
        <v>271</v>
      </c>
      <c r="F333" s="43">
        <v>334.4</v>
      </c>
    </row>
    <row r="334" spans="1:6" ht="38.25">
      <c r="A334" s="113"/>
      <c r="B334" s="56"/>
      <c r="C334" s="56" t="s">
        <v>826</v>
      </c>
      <c r="D334" s="65"/>
      <c r="E334" s="54" t="s">
        <v>827</v>
      </c>
      <c r="F334" s="43">
        <f>F335</f>
        <v>5073.8</v>
      </c>
    </row>
    <row r="335" spans="1:6" ht="25.5">
      <c r="A335" s="113"/>
      <c r="B335" s="56"/>
      <c r="C335" s="56" t="s">
        <v>832</v>
      </c>
      <c r="D335" s="65"/>
      <c r="E335" s="54" t="s">
        <v>828</v>
      </c>
      <c r="F335" s="43">
        <f>F336</f>
        <v>5073.8</v>
      </c>
    </row>
    <row r="336" spans="1:6" ht="12.75">
      <c r="A336" s="113"/>
      <c r="B336" s="56"/>
      <c r="C336" s="57"/>
      <c r="D336" s="53" t="s">
        <v>335</v>
      </c>
      <c r="E336" s="54" t="s">
        <v>270</v>
      </c>
      <c r="F336" s="43">
        <f>F337</f>
        <v>5073.8</v>
      </c>
    </row>
    <row r="337" spans="1:6" ht="12.75">
      <c r="A337" s="113"/>
      <c r="B337" s="56"/>
      <c r="C337" s="57"/>
      <c r="D337" s="53" t="s">
        <v>336</v>
      </c>
      <c r="E337" s="55" t="s">
        <v>271</v>
      </c>
      <c r="F337" s="43">
        <v>5073.8</v>
      </c>
    </row>
    <row r="338" spans="1:6" s="178" customFormat="1" ht="12.75">
      <c r="A338" s="176"/>
      <c r="B338" s="49" t="s">
        <v>347</v>
      </c>
      <c r="C338" s="49"/>
      <c r="D338" s="49"/>
      <c r="E338" s="51" t="s">
        <v>348</v>
      </c>
      <c r="F338" s="112">
        <f>F339</f>
        <v>1611.8</v>
      </c>
    </row>
    <row r="339" spans="1:6" ht="25.5">
      <c r="A339" s="113"/>
      <c r="B339" s="56"/>
      <c r="C339" s="53" t="s">
        <v>503</v>
      </c>
      <c r="D339" s="56"/>
      <c r="E339" s="54" t="s">
        <v>318</v>
      </c>
      <c r="F339" s="43">
        <f>F340</f>
        <v>1611.8</v>
      </c>
    </row>
    <row r="340" spans="1:6" ht="18.75" customHeight="1">
      <c r="A340" s="113"/>
      <c r="B340" s="56"/>
      <c r="C340" s="56" t="s">
        <v>517</v>
      </c>
      <c r="D340" s="56"/>
      <c r="E340" s="54" t="s">
        <v>518</v>
      </c>
      <c r="F340" s="43">
        <f>F341</f>
        <v>1611.8</v>
      </c>
    </row>
    <row r="341" spans="1:6" ht="25.5">
      <c r="A341" s="113"/>
      <c r="B341" s="56"/>
      <c r="C341" s="56" t="s">
        <v>520</v>
      </c>
      <c r="D341" s="56"/>
      <c r="E341" s="54" t="s">
        <v>519</v>
      </c>
      <c r="F341" s="43">
        <f>F342</f>
        <v>1611.8</v>
      </c>
    </row>
    <row r="342" spans="1:6" ht="12.75">
      <c r="A342" s="113"/>
      <c r="B342" s="56"/>
      <c r="C342" s="56"/>
      <c r="D342" s="56">
        <v>200</v>
      </c>
      <c r="E342" s="54" t="s">
        <v>270</v>
      </c>
      <c r="F342" s="43">
        <f>F343</f>
        <v>1611.8</v>
      </c>
    </row>
    <row r="343" spans="1:6" ht="12.75">
      <c r="A343" s="113"/>
      <c r="B343" s="56"/>
      <c r="C343" s="56"/>
      <c r="D343" s="56">
        <v>240</v>
      </c>
      <c r="E343" s="54" t="s">
        <v>271</v>
      </c>
      <c r="F343" s="43">
        <v>1611.8</v>
      </c>
    </row>
    <row r="344" spans="1:6" s="178" customFormat="1" ht="12.75">
      <c r="A344" s="176"/>
      <c r="B344" s="49" t="s">
        <v>350</v>
      </c>
      <c r="C344" s="49"/>
      <c r="D344" s="49"/>
      <c r="E344" s="115" t="s">
        <v>351</v>
      </c>
      <c r="F344" s="112">
        <f>F345+F388</f>
        <v>25430.6</v>
      </c>
    </row>
    <row r="345" spans="1:6" ht="25.5">
      <c r="A345" s="113"/>
      <c r="B345" s="56"/>
      <c r="C345" s="53" t="s">
        <v>503</v>
      </c>
      <c r="D345" s="56"/>
      <c r="E345" s="54" t="s">
        <v>318</v>
      </c>
      <c r="F345" s="43">
        <f>F346+F377</f>
        <v>16732.2</v>
      </c>
    </row>
    <row r="346" spans="1:6" ht="25.5">
      <c r="A346" s="113"/>
      <c r="B346" s="56"/>
      <c r="C346" s="53" t="s">
        <v>504</v>
      </c>
      <c r="D346" s="56"/>
      <c r="E346" s="54" t="s">
        <v>352</v>
      </c>
      <c r="F346" s="43">
        <f>F347+F360+F370</f>
        <v>11800.9</v>
      </c>
    </row>
    <row r="347" spans="1:6" ht="12.75">
      <c r="A347" s="113"/>
      <c r="B347" s="56"/>
      <c r="C347" s="53" t="s">
        <v>507</v>
      </c>
      <c r="D347" s="63"/>
      <c r="E347" s="64" t="s">
        <v>502</v>
      </c>
      <c r="F347" s="43">
        <f>F348+F351+F354+F357+F367</f>
        <v>4093.8999999999996</v>
      </c>
    </row>
    <row r="348" spans="1:6" ht="12.75">
      <c r="A348" s="113"/>
      <c r="B348" s="56"/>
      <c r="C348" s="53" t="s">
        <v>505</v>
      </c>
      <c r="D348" s="63"/>
      <c r="E348" s="78" t="s">
        <v>355</v>
      </c>
      <c r="F348" s="43">
        <f>F349</f>
        <v>2954.6</v>
      </c>
    </row>
    <row r="349" spans="1:6" ht="25.5">
      <c r="A349" s="113"/>
      <c r="B349" s="56"/>
      <c r="C349" s="53"/>
      <c r="D349" s="63">
        <v>600</v>
      </c>
      <c r="E349" s="64" t="s">
        <v>297</v>
      </c>
      <c r="F349" s="43">
        <f>F350</f>
        <v>2954.6</v>
      </c>
    </row>
    <row r="350" spans="1:6" ht="12.75">
      <c r="A350" s="113"/>
      <c r="B350" s="56"/>
      <c r="C350" s="53"/>
      <c r="D350" s="70">
        <v>610</v>
      </c>
      <c r="E350" s="79" t="s">
        <v>329</v>
      </c>
      <c r="F350" s="43">
        <v>2954.6</v>
      </c>
    </row>
    <row r="351" spans="1:6" ht="12.75">
      <c r="A351" s="113"/>
      <c r="B351" s="56"/>
      <c r="C351" s="53" t="s">
        <v>506</v>
      </c>
      <c r="D351" s="63"/>
      <c r="E351" s="80" t="s">
        <v>356</v>
      </c>
      <c r="F351" s="43">
        <f>F352</f>
        <v>730.3</v>
      </c>
    </row>
    <row r="352" spans="1:6" ht="25.5">
      <c r="A352" s="113"/>
      <c r="B352" s="56"/>
      <c r="C352" s="56"/>
      <c r="D352" s="63">
        <v>600</v>
      </c>
      <c r="E352" s="64" t="s">
        <v>297</v>
      </c>
      <c r="F352" s="43">
        <f>F353</f>
        <v>730.3</v>
      </c>
    </row>
    <row r="353" spans="1:6" ht="12.75">
      <c r="A353" s="113"/>
      <c r="B353" s="56"/>
      <c r="C353" s="56"/>
      <c r="D353" s="63">
        <v>610</v>
      </c>
      <c r="E353" s="72" t="s">
        <v>329</v>
      </c>
      <c r="F353" s="43">
        <v>730.3</v>
      </c>
    </row>
    <row r="354" spans="1:6" ht="12.75">
      <c r="A354" s="113"/>
      <c r="B354" s="56"/>
      <c r="C354" s="53" t="s">
        <v>508</v>
      </c>
      <c r="D354" s="63"/>
      <c r="E354" s="54" t="s">
        <v>357</v>
      </c>
      <c r="F354" s="43">
        <f>F355</f>
        <v>290</v>
      </c>
    </row>
    <row r="355" spans="1:6" ht="25.5">
      <c r="A355" s="113"/>
      <c r="B355" s="56"/>
      <c r="C355" s="56"/>
      <c r="D355" s="63">
        <v>600</v>
      </c>
      <c r="E355" s="64" t="s">
        <v>297</v>
      </c>
      <c r="F355" s="43">
        <f>F356</f>
        <v>290</v>
      </c>
    </row>
    <row r="356" spans="1:6" ht="12.75">
      <c r="A356" s="113"/>
      <c r="B356" s="56"/>
      <c r="C356" s="56"/>
      <c r="D356" s="63">
        <v>610</v>
      </c>
      <c r="E356" s="72" t="s">
        <v>329</v>
      </c>
      <c r="F356" s="43">
        <v>290</v>
      </c>
    </row>
    <row r="357" spans="1:6" ht="25.5">
      <c r="A357" s="113"/>
      <c r="B357" s="56"/>
      <c r="C357" s="53" t="s">
        <v>509</v>
      </c>
      <c r="D357" s="63"/>
      <c r="E357" s="54" t="s">
        <v>358</v>
      </c>
      <c r="F357" s="43">
        <f>F358</f>
        <v>99</v>
      </c>
    </row>
    <row r="358" spans="1:6" ht="25.5">
      <c r="A358" s="113"/>
      <c r="B358" s="56"/>
      <c r="C358" s="56"/>
      <c r="D358" s="63">
        <v>600</v>
      </c>
      <c r="E358" s="64" t="s">
        <v>297</v>
      </c>
      <c r="F358" s="43">
        <f>F359</f>
        <v>99</v>
      </c>
    </row>
    <row r="359" spans="1:6" ht="12.75">
      <c r="A359" s="113"/>
      <c r="B359" s="56"/>
      <c r="C359" s="56"/>
      <c r="D359" s="63">
        <v>610</v>
      </c>
      <c r="E359" s="72" t="s">
        <v>329</v>
      </c>
      <c r="F359" s="43">
        <v>99</v>
      </c>
    </row>
    <row r="360" spans="1:6" ht="12.75">
      <c r="A360" s="113"/>
      <c r="B360" s="56"/>
      <c r="C360" s="56" t="s">
        <v>511</v>
      </c>
      <c r="D360" s="63"/>
      <c r="E360" s="72" t="s">
        <v>510</v>
      </c>
      <c r="F360" s="43">
        <f>F361+F364</f>
        <v>273.5</v>
      </c>
    </row>
    <row r="361" spans="1:6" ht="25.5">
      <c r="A361" s="113"/>
      <c r="B361" s="56"/>
      <c r="C361" s="56" t="s">
        <v>512</v>
      </c>
      <c r="D361" s="63"/>
      <c r="E361" s="54" t="s">
        <v>359</v>
      </c>
      <c r="F361" s="43">
        <f>F362</f>
        <v>250</v>
      </c>
    </row>
    <row r="362" spans="1:6" ht="25.5">
      <c r="A362" s="113"/>
      <c r="B362" s="56"/>
      <c r="C362" s="56"/>
      <c r="D362" s="63">
        <v>600</v>
      </c>
      <c r="E362" s="64" t="s">
        <v>297</v>
      </c>
      <c r="F362" s="43">
        <f>F363</f>
        <v>250</v>
      </c>
    </row>
    <row r="363" spans="1:6" ht="12.75">
      <c r="A363" s="113"/>
      <c r="B363" s="56"/>
      <c r="C363" s="56"/>
      <c r="D363" s="63">
        <v>610</v>
      </c>
      <c r="E363" s="72" t="s">
        <v>329</v>
      </c>
      <c r="F363" s="43">
        <v>250</v>
      </c>
    </row>
    <row r="364" spans="1:6" ht="38.25">
      <c r="A364" s="113"/>
      <c r="B364" s="56"/>
      <c r="C364" s="56" t="s">
        <v>614</v>
      </c>
      <c r="D364" s="81"/>
      <c r="E364" s="82" t="s">
        <v>606</v>
      </c>
      <c r="F364" s="43">
        <f>F365</f>
        <v>23.5</v>
      </c>
    </row>
    <row r="365" spans="1:6" ht="25.5">
      <c r="A365" s="113"/>
      <c r="B365" s="56"/>
      <c r="C365" s="56"/>
      <c r="D365" s="63">
        <v>600</v>
      </c>
      <c r="E365" s="64" t="s">
        <v>297</v>
      </c>
      <c r="F365" s="43">
        <f>F366</f>
        <v>23.5</v>
      </c>
    </row>
    <row r="366" spans="1:6" ht="12.75">
      <c r="A366" s="113"/>
      <c r="B366" s="56"/>
      <c r="C366" s="56"/>
      <c r="D366" s="63">
        <v>610</v>
      </c>
      <c r="E366" s="72" t="s">
        <v>329</v>
      </c>
      <c r="F366" s="43">
        <v>23.5</v>
      </c>
    </row>
    <row r="367" spans="1:6" ht="12.75">
      <c r="A367" s="113"/>
      <c r="B367" s="56"/>
      <c r="C367" s="53" t="s">
        <v>854</v>
      </c>
      <c r="D367" s="63"/>
      <c r="E367" s="72" t="s">
        <v>855</v>
      </c>
      <c r="F367" s="43">
        <f>F368</f>
        <v>20</v>
      </c>
    </row>
    <row r="368" spans="1:6" ht="12.75">
      <c r="A368" s="113"/>
      <c r="B368" s="56"/>
      <c r="C368" s="56"/>
      <c r="D368" s="56">
        <v>200</v>
      </c>
      <c r="E368" s="54" t="s">
        <v>270</v>
      </c>
      <c r="F368" s="43">
        <f>F369</f>
        <v>20</v>
      </c>
    </row>
    <row r="369" spans="1:6" ht="12.75">
      <c r="A369" s="113"/>
      <c r="B369" s="56"/>
      <c r="C369" s="56"/>
      <c r="D369" s="56">
        <v>240</v>
      </c>
      <c r="E369" s="54" t="s">
        <v>271</v>
      </c>
      <c r="F369" s="43">
        <v>20</v>
      </c>
    </row>
    <row r="370" spans="1:6" ht="18" customHeight="1">
      <c r="A370" s="113"/>
      <c r="B370" s="56"/>
      <c r="C370" s="56" t="s">
        <v>513</v>
      </c>
      <c r="D370" s="56"/>
      <c r="E370" s="54" t="s">
        <v>514</v>
      </c>
      <c r="F370" s="43">
        <f>F371+F374</f>
        <v>7433.5</v>
      </c>
    </row>
    <row r="371" spans="1:6" ht="25.5">
      <c r="A371" s="113"/>
      <c r="B371" s="56"/>
      <c r="C371" s="56" t="s">
        <v>515</v>
      </c>
      <c r="D371" s="56"/>
      <c r="E371" s="54" t="s">
        <v>353</v>
      </c>
      <c r="F371" s="43">
        <f>F372</f>
        <v>5500</v>
      </c>
    </row>
    <row r="372" spans="1:6" ht="25.5">
      <c r="A372" s="113"/>
      <c r="B372" s="56"/>
      <c r="C372" s="56"/>
      <c r="D372" s="63">
        <v>600</v>
      </c>
      <c r="E372" s="64" t="s">
        <v>297</v>
      </c>
      <c r="F372" s="43">
        <f>F373</f>
        <v>5500</v>
      </c>
    </row>
    <row r="373" spans="1:6" ht="12.75">
      <c r="A373" s="113"/>
      <c r="B373" s="56"/>
      <c r="C373" s="56"/>
      <c r="D373" s="63">
        <v>610</v>
      </c>
      <c r="E373" s="72" t="s">
        <v>329</v>
      </c>
      <c r="F373" s="43">
        <v>5500</v>
      </c>
    </row>
    <row r="374" spans="1:6" ht="12.75">
      <c r="A374" s="113"/>
      <c r="B374" s="56"/>
      <c r="C374" s="56" t="s">
        <v>516</v>
      </c>
      <c r="D374" s="56"/>
      <c r="E374" s="54" t="s">
        <v>354</v>
      </c>
      <c r="F374" s="43">
        <f>F375</f>
        <v>1933.5</v>
      </c>
    </row>
    <row r="375" spans="1:6" ht="25.5">
      <c r="A375" s="113"/>
      <c r="B375" s="56"/>
      <c r="C375" s="56"/>
      <c r="D375" s="63">
        <v>600</v>
      </c>
      <c r="E375" s="64" t="s">
        <v>297</v>
      </c>
      <c r="F375" s="43">
        <f>F376</f>
        <v>1933.5</v>
      </c>
    </row>
    <row r="376" spans="1:6" ht="12.75">
      <c r="A376" s="113"/>
      <c r="B376" s="56"/>
      <c r="C376" s="56"/>
      <c r="D376" s="63">
        <v>610</v>
      </c>
      <c r="E376" s="72" t="s">
        <v>329</v>
      </c>
      <c r="F376" s="43">
        <v>1933.5</v>
      </c>
    </row>
    <row r="377" spans="1:6" ht="25.5">
      <c r="A377" s="113"/>
      <c r="B377" s="56"/>
      <c r="C377" s="57" t="s">
        <v>544</v>
      </c>
      <c r="D377" s="70"/>
      <c r="E377" s="54" t="s">
        <v>397</v>
      </c>
      <c r="F377" s="43">
        <f>F378</f>
        <v>4931.3</v>
      </c>
    </row>
    <row r="378" spans="1:6" ht="25.5">
      <c r="A378" s="113"/>
      <c r="B378" s="56"/>
      <c r="C378" s="57" t="s">
        <v>553</v>
      </c>
      <c r="D378" s="70"/>
      <c r="E378" s="54" t="s">
        <v>552</v>
      </c>
      <c r="F378" s="43">
        <f>F379+F382+F385</f>
        <v>4931.3</v>
      </c>
    </row>
    <row r="379" spans="1:6" ht="12.75">
      <c r="A379" s="113"/>
      <c r="B379" s="56"/>
      <c r="C379" s="57" t="s">
        <v>557</v>
      </c>
      <c r="D379" s="56"/>
      <c r="E379" s="85" t="s">
        <v>93</v>
      </c>
      <c r="F379" s="43">
        <f>F380</f>
        <v>3094.2</v>
      </c>
    </row>
    <row r="380" spans="1:6" ht="25.5">
      <c r="A380" s="113"/>
      <c r="B380" s="56"/>
      <c r="C380" s="56"/>
      <c r="D380" s="63">
        <v>600</v>
      </c>
      <c r="E380" s="64" t="s">
        <v>297</v>
      </c>
      <c r="F380" s="43">
        <f>F381</f>
        <v>3094.2</v>
      </c>
    </row>
    <row r="381" spans="1:6" ht="12.75">
      <c r="A381" s="113"/>
      <c r="B381" s="56"/>
      <c r="C381" s="56"/>
      <c r="D381" s="63">
        <v>610</v>
      </c>
      <c r="E381" s="72" t="s">
        <v>329</v>
      </c>
      <c r="F381" s="43">
        <v>3094.2</v>
      </c>
    </row>
    <row r="382" spans="1:6" ht="12.75">
      <c r="A382" s="113"/>
      <c r="B382" s="56"/>
      <c r="C382" s="57" t="s">
        <v>559</v>
      </c>
      <c r="D382" s="56"/>
      <c r="E382" s="54" t="s">
        <v>97</v>
      </c>
      <c r="F382" s="43">
        <f>F383</f>
        <v>928.3</v>
      </c>
    </row>
    <row r="383" spans="1:6" ht="25.5">
      <c r="A383" s="113"/>
      <c r="B383" s="56"/>
      <c r="C383" s="56"/>
      <c r="D383" s="63">
        <v>600</v>
      </c>
      <c r="E383" s="64" t="s">
        <v>297</v>
      </c>
      <c r="F383" s="43">
        <f>F384</f>
        <v>928.3</v>
      </c>
    </row>
    <row r="384" spans="1:6" ht="12.75">
      <c r="A384" s="113"/>
      <c r="B384" s="56"/>
      <c r="C384" s="56"/>
      <c r="D384" s="63">
        <v>610</v>
      </c>
      <c r="E384" s="72" t="s">
        <v>329</v>
      </c>
      <c r="F384" s="43">
        <v>928.3</v>
      </c>
    </row>
    <row r="385" spans="1:6" ht="38.25">
      <c r="A385" s="113"/>
      <c r="B385" s="56"/>
      <c r="C385" s="57" t="s">
        <v>30</v>
      </c>
      <c r="D385" s="70"/>
      <c r="E385" s="86" t="s">
        <v>31</v>
      </c>
      <c r="F385" s="43">
        <f>F386</f>
        <v>908.8</v>
      </c>
    </row>
    <row r="386" spans="1:6" ht="12.75">
      <c r="A386" s="113"/>
      <c r="B386" s="56"/>
      <c r="C386" s="57"/>
      <c r="D386" s="53" t="s">
        <v>335</v>
      </c>
      <c r="E386" s="54" t="s">
        <v>270</v>
      </c>
      <c r="F386" s="43">
        <f>F387</f>
        <v>908.8</v>
      </c>
    </row>
    <row r="387" spans="1:6" ht="12.75">
      <c r="A387" s="113"/>
      <c r="B387" s="56"/>
      <c r="C387" s="57"/>
      <c r="D387" s="53" t="s">
        <v>336</v>
      </c>
      <c r="E387" s="55" t="s">
        <v>271</v>
      </c>
      <c r="F387" s="43">
        <v>908.8</v>
      </c>
    </row>
    <row r="388" spans="1:6" ht="25.5">
      <c r="A388" s="113"/>
      <c r="B388" s="56"/>
      <c r="C388" s="59" t="s">
        <v>617</v>
      </c>
      <c r="D388" s="56"/>
      <c r="E388" s="54" t="s">
        <v>618</v>
      </c>
      <c r="F388" s="43">
        <f>F389+F399</f>
        <v>8698.4</v>
      </c>
    </row>
    <row r="389" spans="1:6" ht="25.5">
      <c r="A389" s="113"/>
      <c r="B389" s="56"/>
      <c r="C389" s="48" t="s">
        <v>833</v>
      </c>
      <c r="D389" s="56"/>
      <c r="E389" s="54" t="s">
        <v>619</v>
      </c>
      <c r="F389" s="43">
        <f>F390+F396+F393</f>
        <v>5960.4</v>
      </c>
    </row>
    <row r="390" spans="1:6" ht="25.5">
      <c r="A390" s="113"/>
      <c r="B390" s="56"/>
      <c r="C390" s="48" t="s">
        <v>836</v>
      </c>
      <c r="D390" s="56"/>
      <c r="E390" s="54" t="s">
        <v>837</v>
      </c>
      <c r="F390" s="43">
        <f>F391</f>
        <v>452.5</v>
      </c>
    </row>
    <row r="391" spans="1:6" ht="12.75">
      <c r="A391" s="113"/>
      <c r="B391" s="56"/>
      <c r="C391" s="48"/>
      <c r="D391" s="56">
        <v>200</v>
      </c>
      <c r="E391" s="54" t="s">
        <v>270</v>
      </c>
      <c r="F391" s="43">
        <f>F392</f>
        <v>452.5</v>
      </c>
    </row>
    <row r="392" spans="1:6" ht="12.75">
      <c r="A392" s="113"/>
      <c r="B392" s="56"/>
      <c r="C392" s="48"/>
      <c r="D392" s="56">
        <v>240</v>
      </c>
      <c r="E392" s="55" t="s">
        <v>271</v>
      </c>
      <c r="F392" s="43">
        <v>452.5</v>
      </c>
    </row>
    <row r="393" spans="1:6" ht="25.5">
      <c r="A393" s="113"/>
      <c r="B393" s="56"/>
      <c r="C393" s="48" t="s">
        <v>858</v>
      </c>
      <c r="D393" s="56"/>
      <c r="E393" s="54" t="s">
        <v>859</v>
      </c>
      <c r="F393" s="43">
        <f>F394</f>
        <v>32</v>
      </c>
    </row>
    <row r="394" spans="1:6" ht="12.75">
      <c r="A394" s="113"/>
      <c r="B394" s="56"/>
      <c r="C394" s="48"/>
      <c r="D394" s="56">
        <v>200</v>
      </c>
      <c r="E394" s="54" t="s">
        <v>270</v>
      </c>
      <c r="F394" s="43">
        <f>F395</f>
        <v>32</v>
      </c>
    </row>
    <row r="395" spans="1:6" ht="12.75">
      <c r="A395" s="113"/>
      <c r="B395" s="56"/>
      <c r="C395" s="48"/>
      <c r="D395" s="56">
        <v>240</v>
      </c>
      <c r="E395" s="55" t="s">
        <v>271</v>
      </c>
      <c r="F395" s="43">
        <v>32</v>
      </c>
    </row>
    <row r="396" spans="1:6" ht="25.5">
      <c r="A396" s="113"/>
      <c r="B396" s="56"/>
      <c r="C396" s="48" t="s">
        <v>791</v>
      </c>
      <c r="D396" s="56"/>
      <c r="E396" s="54" t="s">
        <v>642</v>
      </c>
      <c r="F396" s="43">
        <f>F397</f>
        <v>5475.9</v>
      </c>
    </row>
    <row r="397" spans="1:6" ht="12.75">
      <c r="A397" s="113"/>
      <c r="B397" s="56"/>
      <c r="C397" s="48"/>
      <c r="D397" s="56">
        <v>200</v>
      </c>
      <c r="E397" s="54" t="s">
        <v>270</v>
      </c>
      <c r="F397" s="43">
        <f>F398</f>
        <v>5475.9</v>
      </c>
    </row>
    <row r="398" spans="1:6" ht="12.75">
      <c r="A398" s="113"/>
      <c r="B398" s="56"/>
      <c r="C398" s="48"/>
      <c r="D398" s="56">
        <v>240</v>
      </c>
      <c r="E398" s="55" t="s">
        <v>271</v>
      </c>
      <c r="F398" s="43">
        <v>5475.9</v>
      </c>
    </row>
    <row r="399" spans="1:6" ht="25.5">
      <c r="A399" s="113"/>
      <c r="B399" s="56"/>
      <c r="C399" s="48" t="s">
        <v>838</v>
      </c>
      <c r="D399" s="56"/>
      <c r="E399" s="54" t="s">
        <v>620</v>
      </c>
      <c r="F399" s="43">
        <f>F400</f>
        <v>2738</v>
      </c>
    </row>
    <row r="400" spans="1:6" ht="25.5">
      <c r="A400" s="113"/>
      <c r="B400" s="56"/>
      <c r="C400" s="48" t="s">
        <v>641</v>
      </c>
      <c r="D400" s="56"/>
      <c r="E400" s="54" t="s">
        <v>642</v>
      </c>
      <c r="F400" s="43">
        <f>F401</f>
        <v>2738</v>
      </c>
    </row>
    <row r="401" spans="1:6" ht="12.75">
      <c r="A401" s="113"/>
      <c r="B401" s="56"/>
      <c r="C401" s="48"/>
      <c r="D401" s="56">
        <v>200</v>
      </c>
      <c r="E401" s="54" t="s">
        <v>270</v>
      </c>
      <c r="F401" s="43">
        <f>F402</f>
        <v>2738</v>
      </c>
    </row>
    <row r="402" spans="1:6" ht="12.75">
      <c r="A402" s="113"/>
      <c r="B402" s="56"/>
      <c r="C402" s="48"/>
      <c r="D402" s="56">
        <v>240</v>
      </c>
      <c r="E402" s="55" t="s">
        <v>271</v>
      </c>
      <c r="F402" s="43">
        <v>2738</v>
      </c>
    </row>
    <row r="403" spans="1:6" ht="12.75">
      <c r="A403" s="113"/>
      <c r="B403" s="49" t="s">
        <v>360</v>
      </c>
      <c r="C403" s="49"/>
      <c r="D403" s="49"/>
      <c r="E403" s="51" t="s">
        <v>361</v>
      </c>
      <c r="F403" s="112">
        <f>F404</f>
        <v>29363.9</v>
      </c>
    </row>
    <row r="404" spans="1:6" s="178" customFormat="1" ht="12.75">
      <c r="A404" s="176"/>
      <c r="B404" s="49" t="s">
        <v>362</v>
      </c>
      <c r="C404" s="49"/>
      <c r="D404" s="49"/>
      <c r="E404" s="51" t="s">
        <v>363</v>
      </c>
      <c r="F404" s="112">
        <f>F405+F476</f>
        <v>29363.9</v>
      </c>
    </row>
    <row r="405" spans="1:6" ht="25.5">
      <c r="A405" s="113"/>
      <c r="B405" s="56"/>
      <c r="C405" s="53" t="s">
        <v>469</v>
      </c>
      <c r="D405" s="56"/>
      <c r="E405" s="54" t="s">
        <v>364</v>
      </c>
      <c r="F405" s="43">
        <f>F406+F419+F426+F445</f>
        <v>27010.7</v>
      </c>
    </row>
    <row r="406" spans="1:6" ht="12.75">
      <c r="A406" s="113"/>
      <c r="B406" s="56"/>
      <c r="C406" s="53" t="s">
        <v>470</v>
      </c>
      <c r="D406" s="56"/>
      <c r="E406" s="54" t="s">
        <v>365</v>
      </c>
      <c r="F406" s="43">
        <f>F407+F410+F413+F416</f>
        <v>4455.1</v>
      </c>
    </row>
    <row r="407" spans="1:6" ht="25.5">
      <c r="A407" s="113"/>
      <c r="B407" s="56"/>
      <c r="C407" s="53" t="s">
        <v>471</v>
      </c>
      <c r="D407" s="56"/>
      <c r="E407" s="64" t="s">
        <v>46</v>
      </c>
      <c r="F407" s="43">
        <f>F408</f>
        <v>2412.2</v>
      </c>
    </row>
    <row r="408" spans="1:6" ht="25.5">
      <c r="A408" s="113"/>
      <c r="B408" s="56"/>
      <c r="C408" s="56"/>
      <c r="D408" s="63">
        <v>600</v>
      </c>
      <c r="E408" s="64" t="s">
        <v>297</v>
      </c>
      <c r="F408" s="43">
        <f>F409</f>
        <v>2412.2</v>
      </c>
    </row>
    <row r="409" spans="1:6" ht="12.75">
      <c r="A409" s="113"/>
      <c r="B409" s="56"/>
      <c r="C409" s="56"/>
      <c r="D409" s="63">
        <v>610</v>
      </c>
      <c r="E409" s="64" t="s">
        <v>329</v>
      </c>
      <c r="F409" s="43">
        <v>2412.2</v>
      </c>
    </row>
    <row r="410" spans="1:6" ht="25.5">
      <c r="A410" s="113"/>
      <c r="B410" s="56"/>
      <c r="C410" s="53" t="s">
        <v>34</v>
      </c>
      <c r="D410" s="63"/>
      <c r="E410" s="64" t="s">
        <v>47</v>
      </c>
      <c r="F410" s="43">
        <f>F411</f>
        <v>280.6</v>
      </c>
    </row>
    <row r="411" spans="1:6" ht="25.5">
      <c r="A411" s="113"/>
      <c r="B411" s="56"/>
      <c r="C411" s="56"/>
      <c r="D411" s="63">
        <v>600</v>
      </c>
      <c r="E411" s="64" t="s">
        <v>297</v>
      </c>
      <c r="F411" s="43">
        <f>F412</f>
        <v>280.6</v>
      </c>
    </row>
    <row r="412" spans="1:6" ht="12.75">
      <c r="A412" s="113"/>
      <c r="B412" s="56"/>
      <c r="C412" s="56"/>
      <c r="D412" s="63">
        <v>610</v>
      </c>
      <c r="E412" s="64" t="s">
        <v>329</v>
      </c>
      <c r="F412" s="43">
        <v>280.6</v>
      </c>
    </row>
    <row r="413" spans="1:6" ht="38.25">
      <c r="A413" s="113"/>
      <c r="B413" s="56"/>
      <c r="C413" s="53" t="s">
        <v>35</v>
      </c>
      <c r="D413" s="63"/>
      <c r="E413" s="64" t="s">
        <v>48</v>
      </c>
      <c r="F413" s="43">
        <f>F414</f>
        <v>1598.2</v>
      </c>
    </row>
    <row r="414" spans="1:6" ht="25.5">
      <c r="A414" s="113"/>
      <c r="B414" s="56"/>
      <c r="C414" s="56"/>
      <c r="D414" s="63">
        <v>600</v>
      </c>
      <c r="E414" s="64" t="s">
        <v>297</v>
      </c>
      <c r="F414" s="43">
        <f>F415</f>
        <v>1598.2</v>
      </c>
    </row>
    <row r="415" spans="1:6" ht="12.75">
      <c r="A415" s="113"/>
      <c r="B415" s="56"/>
      <c r="C415" s="56"/>
      <c r="D415" s="63">
        <v>610</v>
      </c>
      <c r="E415" s="64" t="s">
        <v>329</v>
      </c>
      <c r="F415" s="43">
        <v>1598.2</v>
      </c>
    </row>
    <row r="416" spans="1:6" ht="38.25">
      <c r="A416" s="113"/>
      <c r="B416" s="56"/>
      <c r="C416" s="53" t="s">
        <v>38</v>
      </c>
      <c r="D416" s="56"/>
      <c r="E416" s="64" t="s">
        <v>37</v>
      </c>
      <c r="F416" s="43">
        <f>F417</f>
        <v>164.1</v>
      </c>
    </row>
    <row r="417" spans="1:6" ht="25.5">
      <c r="A417" s="113"/>
      <c r="B417" s="56"/>
      <c r="C417" s="56"/>
      <c r="D417" s="56">
        <v>600</v>
      </c>
      <c r="E417" s="64" t="s">
        <v>367</v>
      </c>
      <c r="F417" s="43">
        <f>F418</f>
        <v>164.1</v>
      </c>
    </row>
    <row r="418" spans="1:6" ht="12.75">
      <c r="A418" s="113"/>
      <c r="B418" s="56"/>
      <c r="C418" s="56"/>
      <c r="D418" s="56">
        <v>610</v>
      </c>
      <c r="E418" s="72" t="s">
        <v>329</v>
      </c>
      <c r="F418" s="43">
        <v>164.1</v>
      </c>
    </row>
    <row r="419" spans="1:6" ht="12.75">
      <c r="A419" s="113"/>
      <c r="B419" s="56"/>
      <c r="C419" s="53" t="s">
        <v>472</v>
      </c>
      <c r="D419" s="56"/>
      <c r="E419" s="54" t="s">
        <v>366</v>
      </c>
      <c r="F419" s="43">
        <f>F420+F423</f>
        <v>7395.6</v>
      </c>
    </row>
    <row r="420" spans="1:6" ht="25.5">
      <c r="A420" s="113"/>
      <c r="B420" s="56"/>
      <c r="C420" s="53" t="s">
        <v>473</v>
      </c>
      <c r="D420" s="56"/>
      <c r="E420" s="54" t="s">
        <v>49</v>
      </c>
      <c r="F420" s="43">
        <f>F421</f>
        <v>7299.5</v>
      </c>
    </row>
    <row r="421" spans="1:6" ht="25.5">
      <c r="A421" s="113"/>
      <c r="B421" s="56"/>
      <c r="C421" s="56"/>
      <c r="D421" s="56">
        <v>600</v>
      </c>
      <c r="E421" s="64" t="s">
        <v>367</v>
      </c>
      <c r="F421" s="43">
        <f>F422</f>
        <v>7299.5</v>
      </c>
    </row>
    <row r="422" spans="1:6" ht="12.75">
      <c r="A422" s="113"/>
      <c r="B422" s="56"/>
      <c r="C422" s="56"/>
      <c r="D422" s="56">
        <v>610</v>
      </c>
      <c r="E422" s="72" t="s">
        <v>329</v>
      </c>
      <c r="F422" s="43">
        <v>7299.5</v>
      </c>
    </row>
    <row r="423" spans="1:6" ht="38.25">
      <c r="A423" s="113"/>
      <c r="B423" s="56"/>
      <c r="C423" s="53" t="s">
        <v>36</v>
      </c>
      <c r="D423" s="56"/>
      <c r="E423" s="64" t="s">
        <v>37</v>
      </c>
      <c r="F423" s="43">
        <f>F424</f>
        <v>96.1</v>
      </c>
    </row>
    <row r="424" spans="1:6" ht="25.5">
      <c r="A424" s="113"/>
      <c r="B424" s="56"/>
      <c r="C424" s="56"/>
      <c r="D424" s="56">
        <v>600</v>
      </c>
      <c r="E424" s="64" t="s">
        <v>367</v>
      </c>
      <c r="F424" s="43">
        <f>F425</f>
        <v>96.1</v>
      </c>
    </row>
    <row r="425" spans="1:6" ht="12.75">
      <c r="A425" s="113"/>
      <c r="B425" s="56"/>
      <c r="C425" s="56"/>
      <c r="D425" s="56">
        <v>610</v>
      </c>
      <c r="E425" s="72" t="s">
        <v>329</v>
      </c>
      <c r="F425" s="43">
        <v>96.1</v>
      </c>
    </row>
    <row r="426" spans="1:6" ht="25.5">
      <c r="A426" s="113"/>
      <c r="B426" s="56"/>
      <c r="C426" s="53" t="s">
        <v>474</v>
      </c>
      <c r="D426" s="56"/>
      <c r="E426" s="54" t="s">
        <v>368</v>
      </c>
      <c r="F426" s="43">
        <f>F427+F430+F433+F436+F442</f>
        <v>13060</v>
      </c>
    </row>
    <row r="427" spans="1:6" ht="38.25">
      <c r="A427" s="113"/>
      <c r="B427" s="56"/>
      <c r="C427" s="53" t="s">
        <v>475</v>
      </c>
      <c r="D427" s="56"/>
      <c r="E427" s="54" t="s">
        <v>63</v>
      </c>
      <c r="F427" s="43">
        <f>F428</f>
        <v>5576.6</v>
      </c>
    </row>
    <row r="428" spans="1:6" ht="25.5">
      <c r="A428" s="113"/>
      <c r="B428" s="56"/>
      <c r="C428" s="56"/>
      <c r="D428" s="63">
        <v>600</v>
      </c>
      <c r="E428" s="64" t="s">
        <v>297</v>
      </c>
      <c r="F428" s="43">
        <f>F429</f>
        <v>5576.6</v>
      </c>
    </row>
    <row r="429" spans="1:6" ht="12.75">
      <c r="A429" s="113"/>
      <c r="B429" s="56"/>
      <c r="C429" s="56"/>
      <c r="D429" s="63">
        <v>610</v>
      </c>
      <c r="E429" s="64" t="s">
        <v>329</v>
      </c>
      <c r="F429" s="43">
        <v>5576.6</v>
      </c>
    </row>
    <row r="430" spans="1:6" ht="25.5">
      <c r="A430" s="113"/>
      <c r="B430" s="56"/>
      <c r="C430" s="53" t="s">
        <v>476</v>
      </c>
      <c r="D430" s="63"/>
      <c r="E430" s="64" t="s">
        <v>50</v>
      </c>
      <c r="F430" s="43">
        <f>F431</f>
        <v>5461.7</v>
      </c>
    </row>
    <row r="431" spans="1:6" ht="25.5">
      <c r="A431" s="113"/>
      <c r="B431" s="56"/>
      <c r="C431" s="56"/>
      <c r="D431" s="63">
        <v>600</v>
      </c>
      <c r="E431" s="64" t="s">
        <v>297</v>
      </c>
      <c r="F431" s="43">
        <f>F432</f>
        <v>5461.7</v>
      </c>
    </row>
    <row r="432" spans="1:6" ht="12.75">
      <c r="A432" s="113"/>
      <c r="B432" s="56"/>
      <c r="C432" s="56"/>
      <c r="D432" s="63">
        <v>610</v>
      </c>
      <c r="E432" s="64" t="s">
        <v>329</v>
      </c>
      <c r="F432" s="43">
        <v>5461.7</v>
      </c>
    </row>
    <row r="433" spans="1:6" ht="38.25">
      <c r="A433" s="113"/>
      <c r="B433" s="56"/>
      <c r="C433" s="53" t="s">
        <v>39</v>
      </c>
      <c r="D433" s="56"/>
      <c r="E433" s="64" t="s">
        <v>37</v>
      </c>
      <c r="F433" s="43">
        <f>F434</f>
        <v>688.1</v>
      </c>
    </row>
    <row r="434" spans="1:6" ht="25.5">
      <c r="A434" s="113"/>
      <c r="B434" s="56"/>
      <c r="C434" s="56"/>
      <c r="D434" s="56">
        <v>600</v>
      </c>
      <c r="E434" s="64" t="s">
        <v>367</v>
      </c>
      <c r="F434" s="43">
        <f>F435</f>
        <v>688.1</v>
      </c>
    </row>
    <row r="435" spans="1:6" ht="12.75">
      <c r="A435" s="113"/>
      <c r="B435" s="56"/>
      <c r="C435" s="56"/>
      <c r="D435" s="56">
        <v>610</v>
      </c>
      <c r="E435" s="72" t="s">
        <v>329</v>
      </c>
      <c r="F435" s="43">
        <v>688.1</v>
      </c>
    </row>
    <row r="436" spans="1:6" ht="27" customHeight="1">
      <c r="A436" s="113"/>
      <c r="B436" s="56"/>
      <c r="C436" s="53" t="s">
        <v>477</v>
      </c>
      <c r="D436" s="63"/>
      <c r="E436" s="64" t="s">
        <v>25</v>
      </c>
      <c r="F436" s="43">
        <f>F437</f>
        <v>700</v>
      </c>
    </row>
    <row r="437" spans="1:6" ht="25.5">
      <c r="A437" s="113"/>
      <c r="B437" s="56"/>
      <c r="C437" s="56"/>
      <c r="D437" s="63">
        <v>600</v>
      </c>
      <c r="E437" s="64" t="s">
        <v>297</v>
      </c>
      <c r="F437" s="43">
        <f>F438</f>
        <v>700</v>
      </c>
    </row>
    <row r="438" spans="1:6" ht="12.75">
      <c r="A438" s="113"/>
      <c r="B438" s="56"/>
      <c r="C438" s="56"/>
      <c r="D438" s="63">
        <v>610</v>
      </c>
      <c r="E438" s="64" t="s">
        <v>329</v>
      </c>
      <c r="F438" s="43">
        <v>700</v>
      </c>
    </row>
    <row r="439" spans="1:6" ht="12.75" hidden="1">
      <c r="A439" s="113"/>
      <c r="B439" s="56"/>
      <c r="C439" s="53" t="s">
        <v>478</v>
      </c>
      <c r="D439" s="63"/>
      <c r="E439" s="64" t="s">
        <v>437</v>
      </c>
      <c r="F439" s="43">
        <f>F440</f>
        <v>0</v>
      </c>
    </row>
    <row r="440" spans="1:6" ht="12.75" hidden="1">
      <c r="A440" s="113"/>
      <c r="B440" s="56"/>
      <c r="C440" s="56"/>
      <c r="D440" s="56">
        <v>200</v>
      </c>
      <c r="E440" s="54" t="s">
        <v>270</v>
      </c>
      <c r="F440" s="43">
        <f>F441</f>
        <v>0</v>
      </c>
    </row>
    <row r="441" spans="1:6" ht="12.75" hidden="1">
      <c r="A441" s="113"/>
      <c r="B441" s="56"/>
      <c r="C441" s="56"/>
      <c r="D441" s="63">
        <v>240</v>
      </c>
      <c r="E441" s="72" t="s">
        <v>271</v>
      </c>
      <c r="F441" s="43">
        <v>0</v>
      </c>
    </row>
    <row r="442" spans="1:6" ht="12.75">
      <c r="A442" s="113"/>
      <c r="B442" s="56"/>
      <c r="C442" s="53" t="s">
        <v>478</v>
      </c>
      <c r="D442" s="63"/>
      <c r="E442" s="64" t="s">
        <v>437</v>
      </c>
      <c r="F442" s="43">
        <f>F443</f>
        <v>633.6</v>
      </c>
    </row>
    <row r="443" spans="1:6" ht="12.75">
      <c r="A443" s="113"/>
      <c r="B443" s="56"/>
      <c r="C443" s="56"/>
      <c r="D443" s="56">
        <v>200</v>
      </c>
      <c r="E443" s="54" t="s">
        <v>270</v>
      </c>
      <c r="F443" s="43">
        <f>F444</f>
        <v>633.6</v>
      </c>
    </row>
    <row r="444" spans="1:6" ht="19.5" customHeight="1">
      <c r="A444" s="113"/>
      <c r="B444" s="56"/>
      <c r="C444" s="56"/>
      <c r="D444" s="63">
        <v>240</v>
      </c>
      <c r="E444" s="72" t="s">
        <v>271</v>
      </c>
      <c r="F444" s="43">
        <v>633.6</v>
      </c>
    </row>
    <row r="445" spans="1:6" ht="38.25">
      <c r="A445" s="113"/>
      <c r="B445" s="56"/>
      <c r="C445" s="56" t="s">
        <v>52</v>
      </c>
      <c r="D445" s="56"/>
      <c r="E445" s="64" t="s">
        <v>53</v>
      </c>
      <c r="F445" s="43">
        <f>F446+F459+F472</f>
        <v>2100</v>
      </c>
    </row>
    <row r="446" spans="1:6" ht="25.5">
      <c r="A446" s="113"/>
      <c r="B446" s="56"/>
      <c r="C446" s="56" t="s">
        <v>55</v>
      </c>
      <c r="D446" s="56"/>
      <c r="E446" s="64" t="s">
        <v>54</v>
      </c>
      <c r="F446" s="43">
        <f>F447+F450+F453+F456</f>
        <v>500</v>
      </c>
    </row>
    <row r="447" spans="1:6" ht="38.25">
      <c r="A447" s="113"/>
      <c r="B447" s="56"/>
      <c r="C447" s="56" t="s">
        <v>56</v>
      </c>
      <c r="D447" s="63"/>
      <c r="E447" s="64" t="s">
        <v>818</v>
      </c>
      <c r="F447" s="43">
        <f>F448</f>
        <v>57.7</v>
      </c>
    </row>
    <row r="448" spans="1:6" ht="25.5">
      <c r="A448" s="113"/>
      <c r="B448" s="56"/>
      <c r="C448" s="56"/>
      <c r="D448" s="63">
        <v>600</v>
      </c>
      <c r="E448" s="64" t="s">
        <v>297</v>
      </c>
      <c r="F448" s="43">
        <f>F449</f>
        <v>57.7</v>
      </c>
    </row>
    <row r="449" spans="1:6" ht="12.75">
      <c r="A449" s="113"/>
      <c r="B449" s="56"/>
      <c r="C449" s="56"/>
      <c r="D449" s="63">
        <v>610</v>
      </c>
      <c r="E449" s="64" t="s">
        <v>329</v>
      </c>
      <c r="F449" s="43">
        <v>57.7</v>
      </c>
    </row>
    <row r="450" spans="1:6" ht="38.25">
      <c r="A450" s="113"/>
      <c r="B450" s="56"/>
      <c r="C450" s="56" t="s">
        <v>68</v>
      </c>
      <c r="D450" s="63"/>
      <c r="E450" s="64" t="s">
        <v>67</v>
      </c>
      <c r="F450" s="43">
        <f>F451</f>
        <v>188.8</v>
      </c>
    </row>
    <row r="451" spans="1:6" ht="25.5">
      <c r="A451" s="113"/>
      <c r="B451" s="56"/>
      <c r="C451" s="56"/>
      <c r="D451" s="63">
        <v>600</v>
      </c>
      <c r="E451" s="64" t="s">
        <v>297</v>
      </c>
      <c r="F451" s="43">
        <f>F452</f>
        <v>188.8</v>
      </c>
    </row>
    <row r="452" spans="1:6" ht="12.75">
      <c r="A452" s="113"/>
      <c r="B452" s="56"/>
      <c r="C452" s="56"/>
      <c r="D452" s="63">
        <v>610</v>
      </c>
      <c r="E452" s="64" t="s">
        <v>329</v>
      </c>
      <c r="F452" s="43">
        <v>188.8</v>
      </c>
    </row>
    <row r="453" spans="1:6" ht="46.5" customHeight="1">
      <c r="A453" s="113"/>
      <c r="B453" s="56"/>
      <c r="C453" s="56" t="s">
        <v>69</v>
      </c>
      <c r="D453" s="63"/>
      <c r="E453" s="64" t="s">
        <v>803</v>
      </c>
      <c r="F453" s="43">
        <f>F454</f>
        <v>200.8</v>
      </c>
    </row>
    <row r="454" spans="1:6" ht="25.5">
      <c r="A454" s="113"/>
      <c r="B454" s="56"/>
      <c r="C454" s="56"/>
      <c r="D454" s="63">
        <v>600</v>
      </c>
      <c r="E454" s="64" t="s">
        <v>297</v>
      </c>
      <c r="F454" s="43">
        <f>F455</f>
        <v>200.8</v>
      </c>
    </row>
    <row r="455" spans="1:6" ht="12.75">
      <c r="A455" s="113"/>
      <c r="B455" s="56"/>
      <c r="C455" s="56"/>
      <c r="D455" s="63">
        <v>610</v>
      </c>
      <c r="E455" s="64" t="s">
        <v>329</v>
      </c>
      <c r="F455" s="43">
        <v>200.8</v>
      </c>
    </row>
    <row r="456" spans="1:6" ht="38.25">
      <c r="A456" s="113"/>
      <c r="B456" s="56"/>
      <c r="C456" s="56" t="s">
        <v>70</v>
      </c>
      <c r="D456" s="63"/>
      <c r="E456" s="64" t="s">
        <v>819</v>
      </c>
      <c r="F456" s="43">
        <f>F457</f>
        <v>52.7</v>
      </c>
    </row>
    <row r="457" spans="1:6" ht="25.5">
      <c r="A457" s="113"/>
      <c r="B457" s="56"/>
      <c r="C457" s="56"/>
      <c r="D457" s="63">
        <v>600</v>
      </c>
      <c r="E457" s="64" t="s">
        <v>297</v>
      </c>
      <c r="F457" s="43">
        <f>F458</f>
        <v>52.7</v>
      </c>
    </row>
    <row r="458" spans="1:6" ht="12.75">
      <c r="A458" s="113"/>
      <c r="B458" s="56"/>
      <c r="C458" s="56"/>
      <c r="D458" s="63">
        <v>610</v>
      </c>
      <c r="E458" s="64" t="s">
        <v>329</v>
      </c>
      <c r="F458" s="43">
        <v>52.7</v>
      </c>
    </row>
    <row r="459" spans="1:6" ht="33" customHeight="1">
      <c r="A459" s="113"/>
      <c r="B459" s="56"/>
      <c r="C459" s="56" t="s">
        <v>57</v>
      </c>
      <c r="D459" s="63"/>
      <c r="E459" s="64" t="s">
        <v>59</v>
      </c>
      <c r="F459" s="43">
        <f>F460+F463+F466+F469</f>
        <v>1346</v>
      </c>
    </row>
    <row r="460" spans="1:6" ht="25.5">
      <c r="A460" s="113"/>
      <c r="B460" s="56"/>
      <c r="C460" s="56" t="s">
        <v>61</v>
      </c>
      <c r="D460" s="63"/>
      <c r="E460" s="64" t="s">
        <v>71</v>
      </c>
      <c r="F460" s="43">
        <f>F461</f>
        <v>96</v>
      </c>
    </row>
    <row r="461" spans="1:6" ht="25.5">
      <c r="A461" s="113"/>
      <c r="B461" s="56"/>
      <c r="C461" s="56"/>
      <c r="D461" s="63">
        <v>600</v>
      </c>
      <c r="E461" s="64" t="s">
        <v>297</v>
      </c>
      <c r="F461" s="43">
        <f>F462</f>
        <v>96</v>
      </c>
    </row>
    <row r="462" spans="1:6" ht="12.75">
      <c r="A462" s="113"/>
      <c r="B462" s="56"/>
      <c r="C462" s="56"/>
      <c r="D462" s="63">
        <v>610</v>
      </c>
      <c r="E462" s="64" t="s">
        <v>329</v>
      </c>
      <c r="F462" s="43">
        <v>96</v>
      </c>
    </row>
    <row r="463" spans="1:6" ht="25.5">
      <c r="A463" s="113"/>
      <c r="B463" s="56"/>
      <c r="C463" s="56" t="s">
        <v>75</v>
      </c>
      <c r="D463" s="63"/>
      <c r="E463" s="64" t="s">
        <v>72</v>
      </c>
      <c r="F463" s="43">
        <f>F464</f>
        <v>300</v>
      </c>
    </row>
    <row r="464" spans="1:6" ht="25.5">
      <c r="A464" s="113"/>
      <c r="B464" s="56"/>
      <c r="C464" s="56"/>
      <c r="D464" s="63">
        <v>600</v>
      </c>
      <c r="E464" s="64" t="s">
        <v>297</v>
      </c>
      <c r="F464" s="43">
        <f>F465</f>
        <v>300</v>
      </c>
    </row>
    <row r="465" spans="1:6" ht="12.75">
      <c r="A465" s="113"/>
      <c r="B465" s="56"/>
      <c r="C465" s="56"/>
      <c r="D465" s="63">
        <v>610</v>
      </c>
      <c r="E465" s="64" t="s">
        <v>329</v>
      </c>
      <c r="F465" s="43">
        <v>300</v>
      </c>
    </row>
    <row r="466" spans="1:6" ht="38.25">
      <c r="A466" s="113"/>
      <c r="B466" s="56"/>
      <c r="C466" s="56" t="s">
        <v>76</v>
      </c>
      <c r="D466" s="63"/>
      <c r="E466" s="64" t="s">
        <v>73</v>
      </c>
      <c r="F466" s="43">
        <f>F467</f>
        <v>350</v>
      </c>
    </row>
    <row r="467" spans="1:6" ht="25.5">
      <c r="A467" s="113"/>
      <c r="B467" s="56"/>
      <c r="C467" s="56"/>
      <c r="D467" s="63">
        <v>600</v>
      </c>
      <c r="E467" s="64" t="s">
        <v>297</v>
      </c>
      <c r="F467" s="43">
        <f>F468</f>
        <v>350</v>
      </c>
    </row>
    <row r="468" spans="1:6" ht="12.75">
      <c r="A468" s="113"/>
      <c r="B468" s="56"/>
      <c r="C468" s="56"/>
      <c r="D468" s="63">
        <v>610</v>
      </c>
      <c r="E468" s="64" t="s">
        <v>329</v>
      </c>
      <c r="F468" s="43">
        <v>350</v>
      </c>
    </row>
    <row r="469" spans="1:6" ht="25.5">
      <c r="A469" s="113"/>
      <c r="B469" s="56"/>
      <c r="C469" s="56" t="s">
        <v>136</v>
      </c>
      <c r="D469" s="63"/>
      <c r="E469" s="64" t="s">
        <v>148</v>
      </c>
      <c r="F469" s="43">
        <f>F470</f>
        <v>600</v>
      </c>
    </row>
    <row r="470" spans="1:6" ht="25.5">
      <c r="A470" s="113"/>
      <c r="B470" s="56"/>
      <c r="C470" s="56"/>
      <c r="D470" s="63">
        <v>600</v>
      </c>
      <c r="E470" s="64" t="s">
        <v>297</v>
      </c>
      <c r="F470" s="43">
        <f>F471</f>
        <v>600</v>
      </c>
    </row>
    <row r="471" spans="1:6" ht="12.75">
      <c r="A471" s="113"/>
      <c r="B471" s="56"/>
      <c r="C471" s="56"/>
      <c r="D471" s="63">
        <v>610</v>
      </c>
      <c r="E471" s="64" t="s">
        <v>329</v>
      </c>
      <c r="F471" s="43">
        <v>600</v>
      </c>
    </row>
    <row r="472" spans="1:6" ht="25.5">
      <c r="A472" s="113"/>
      <c r="B472" s="56"/>
      <c r="C472" s="56" t="s">
        <v>58</v>
      </c>
      <c r="D472" s="63"/>
      <c r="E472" s="64" t="s">
        <v>60</v>
      </c>
      <c r="F472" s="43">
        <f>F473</f>
        <v>254</v>
      </c>
    </row>
    <row r="473" spans="1:6" ht="12.75">
      <c r="A473" s="113"/>
      <c r="B473" s="56"/>
      <c r="C473" s="56" t="s">
        <v>62</v>
      </c>
      <c r="D473" s="63"/>
      <c r="E473" s="64" t="s">
        <v>74</v>
      </c>
      <c r="F473" s="43">
        <f>F474</f>
        <v>254</v>
      </c>
    </row>
    <row r="474" spans="1:6" ht="25.5">
      <c r="A474" s="113"/>
      <c r="B474" s="56"/>
      <c r="C474" s="56"/>
      <c r="D474" s="63">
        <v>600</v>
      </c>
      <c r="E474" s="64" t="s">
        <v>297</v>
      </c>
      <c r="F474" s="43">
        <f>F475</f>
        <v>254</v>
      </c>
    </row>
    <row r="475" spans="1:6" ht="12.75">
      <c r="A475" s="113"/>
      <c r="B475" s="56"/>
      <c r="C475" s="56"/>
      <c r="D475" s="63">
        <v>610</v>
      </c>
      <c r="E475" s="64" t="s">
        <v>329</v>
      </c>
      <c r="F475" s="43">
        <v>254</v>
      </c>
    </row>
    <row r="476" spans="1:6" ht="38.25">
      <c r="A476" s="113"/>
      <c r="B476" s="56"/>
      <c r="C476" s="53" t="s">
        <v>479</v>
      </c>
      <c r="D476" s="63"/>
      <c r="E476" s="64" t="s">
        <v>370</v>
      </c>
      <c r="F476" s="43">
        <f>F477</f>
        <v>2353.2000000000003</v>
      </c>
    </row>
    <row r="477" spans="1:6" ht="12.75">
      <c r="A477" s="113"/>
      <c r="B477" s="56"/>
      <c r="C477" s="53" t="s">
        <v>481</v>
      </c>
      <c r="D477" s="63"/>
      <c r="E477" s="64" t="s">
        <v>371</v>
      </c>
      <c r="F477" s="43">
        <f>F478+F481+F484+F487</f>
        <v>2353.2000000000003</v>
      </c>
    </row>
    <row r="478" spans="1:6" ht="25.5">
      <c r="A478" s="113"/>
      <c r="B478" s="56"/>
      <c r="C478" s="53" t="s">
        <v>482</v>
      </c>
      <c r="D478" s="63"/>
      <c r="E478" s="64" t="s">
        <v>51</v>
      </c>
      <c r="F478" s="43">
        <f>F479</f>
        <v>1174.7</v>
      </c>
    </row>
    <row r="479" spans="1:6" ht="25.5">
      <c r="A479" s="113"/>
      <c r="B479" s="56"/>
      <c r="C479" s="56"/>
      <c r="D479" s="63">
        <v>600</v>
      </c>
      <c r="E479" s="64" t="s">
        <v>297</v>
      </c>
      <c r="F479" s="43">
        <f>F480</f>
        <v>1174.7</v>
      </c>
    </row>
    <row r="480" spans="1:6" ht="12.75">
      <c r="A480" s="113"/>
      <c r="B480" s="56"/>
      <c r="C480" s="56"/>
      <c r="D480" s="63">
        <v>610</v>
      </c>
      <c r="E480" s="64" t="s">
        <v>329</v>
      </c>
      <c r="F480" s="43">
        <v>1174.7</v>
      </c>
    </row>
    <row r="481" spans="1:6" ht="38.25">
      <c r="A481" s="113"/>
      <c r="B481" s="56"/>
      <c r="C481" s="53" t="s">
        <v>483</v>
      </c>
      <c r="D481" s="63"/>
      <c r="E481" s="64" t="s">
        <v>63</v>
      </c>
      <c r="F481" s="43">
        <f>F482</f>
        <v>1074.1</v>
      </c>
    </row>
    <row r="482" spans="1:6" ht="25.5">
      <c r="A482" s="113"/>
      <c r="B482" s="56"/>
      <c r="C482" s="56"/>
      <c r="D482" s="63">
        <v>600</v>
      </c>
      <c r="E482" s="64" t="s">
        <v>297</v>
      </c>
      <c r="F482" s="43">
        <f>F483</f>
        <v>1074.1</v>
      </c>
    </row>
    <row r="483" spans="1:6" ht="12.75">
      <c r="A483" s="113"/>
      <c r="B483" s="113"/>
      <c r="C483" s="56"/>
      <c r="D483" s="63">
        <v>610</v>
      </c>
      <c r="E483" s="64" t="s">
        <v>329</v>
      </c>
      <c r="F483" s="43">
        <v>1074.1</v>
      </c>
    </row>
    <row r="484" spans="1:6" ht="12.75">
      <c r="A484" s="113"/>
      <c r="B484" s="113"/>
      <c r="C484" s="53" t="s">
        <v>77</v>
      </c>
      <c r="D484" s="63"/>
      <c r="E484" s="64" t="s">
        <v>372</v>
      </c>
      <c r="F484" s="43">
        <f>F485</f>
        <v>70</v>
      </c>
    </row>
    <row r="485" spans="1:6" ht="25.5">
      <c r="A485" s="113"/>
      <c r="B485" s="56"/>
      <c r="C485" s="56"/>
      <c r="D485" s="63">
        <v>600</v>
      </c>
      <c r="E485" s="64" t="s">
        <v>297</v>
      </c>
      <c r="F485" s="43">
        <f>F486</f>
        <v>70</v>
      </c>
    </row>
    <row r="486" spans="1:6" ht="12.75">
      <c r="A486" s="113"/>
      <c r="B486" s="56"/>
      <c r="C486" s="56"/>
      <c r="D486" s="63">
        <v>610</v>
      </c>
      <c r="E486" s="64" t="s">
        <v>329</v>
      </c>
      <c r="F486" s="43">
        <v>70</v>
      </c>
    </row>
    <row r="487" spans="1:6" ht="12.75">
      <c r="A487" s="113"/>
      <c r="B487" s="56"/>
      <c r="C487" s="53" t="s">
        <v>79</v>
      </c>
      <c r="D487" s="63"/>
      <c r="E487" s="64" t="s">
        <v>369</v>
      </c>
      <c r="F487" s="43">
        <f>F488</f>
        <v>34.4</v>
      </c>
    </row>
    <row r="488" spans="1:6" ht="25.5">
      <c r="A488" s="113"/>
      <c r="B488" s="56"/>
      <c r="C488" s="56"/>
      <c r="D488" s="63">
        <v>600</v>
      </c>
      <c r="E488" s="64" t="s">
        <v>297</v>
      </c>
      <c r="F488" s="43">
        <f>F489</f>
        <v>34.4</v>
      </c>
    </row>
    <row r="489" spans="1:6" ht="12.75">
      <c r="A489" s="113"/>
      <c r="B489" s="56"/>
      <c r="C489" s="56"/>
      <c r="D489" s="63">
        <v>610</v>
      </c>
      <c r="E489" s="64" t="s">
        <v>329</v>
      </c>
      <c r="F489" s="43">
        <v>34.4</v>
      </c>
    </row>
    <row r="490" spans="1:6" ht="12.75">
      <c r="A490" s="113"/>
      <c r="B490" s="49">
        <v>1000</v>
      </c>
      <c r="C490" s="49"/>
      <c r="D490" s="49"/>
      <c r="E490" s="115" t="s">
        <v>373</v>
      </c>
      <c r="F490" s="112">
        <f>F491+F496</f>
        <v>1354.1</v>
      </c>
    </row>
    <row r="491" spans="1:6" s="178" customFormat="1" ht="12.75">
      <c r="A491" s="176"/>
      <c r="B491" s="49">
        <v>1001</v>
      </c>
      <c r="C491" s="49"/>
      <c r="D491" s="49"/>
      <c r="E491" s="115" t="s">
        <v>374</v>
      </c>
      <c r="F491" s="112">
        <f>F492</f>
        <v>441.5</v>
      </c>
    </row>
    <row r="492" spans="1:6" ht="38.25">
      <c r="A492" s="113"/>
      <c r="B492" s="56"/>
      <c r="C492" s="53" t="s">
        <v>588</v>
      </c>
      <c r="D492" s="56"/>
      <c r="E492" s="54" t="s">
        <v>289</v>
      </c>
      <c r="F492" s="43">
        <f>F493</f>
        <v>441.5</v>
      </c>
    </row>
    <row r="493" spans="1:6" ht="25.5">
      <c r="A493" s="113"/>
      <c r="B493" s="56"/>
      <c r="C493" s="53" t="s">
        <v>597</v>
      </c>
      <c r="D493" s="56"/>
      <c r="E493" s="64" t="s">
        <v>375</v>
      </c>
      <c r="F493" s="43">
        <f>F494</f>
        <v>441.5</v>
      </c>
    </row>
    <row r="494" spans="1:6" ht="12.75">
      <c r="A494" s="113"/>
      <c r="B494" s="56"/>
      <c r="C494" s="56"/>
      <c r="D494" s="56">
        <v>300</v>
      </c>
      <c r="E494" s="64" t="s">
        <v>376</v>
      </c>
      <c r="F494" s="43">
        <f>F495</f>
        <v>441.5</v>
      </c>
    </row>
    <row r="495" spans="1:6" ht="12.75">
      <c r="A495" s="113"/>
      <c r="B495" s="56"/>
      <c r="C495" s="56"/>
      <c r="D495" s="56">
        <v>310</v>
      </c>
      <c r="E495" s="54" t="s">
        <v>377</v>
      </c>
      <c r="F495" s="43">
        <v>441.5</v>
      </c>
    </row>
    <row r="496" spans="1:6" s="178" customFormat="1" ht="12.75">
      <c r="A496" s="176"/>
      <c r="B496" s="49">
        <v>1003</v>
      </c>
      <c r="C496" s="49"/>
      <c r="D496" s="49"/>
      <c r="E496" s="115" t="s">
        <v>378</v>
      </c>
      <c r="F496" s="112">
        <f>F497</f>
        <v>912.6</v>
      </c>
    </row>
    <row r="497" spans="1:6" ht="38.25">
      <c r="A497" s="113"/>
      <c r="B497" s="56"/>
      <c r="C497" s="53" t="s">
        <v>588</v>
      </c>
      <c r="D497" s="56"/>
      <c r="E497" s="54" t="s">
        <v>289</v>
      </c>
      <c r="F497" s="43">
        <f>F498+F504+F501</f>
        <v>912.6</v>
      </c>
    </row>
    <row r="498" spans="1:6" ht="25.5">
      <c r="A498" s="113"/>
      <c r="B498" s="52"/>
      <c r="C498" s="53" t="s">
        <v>596</v>
      </c>
      <c r="D498" s="56"/>
      <c r="E498" s="54" t="s">
        <v>379</v>
      </c>
      <c r="F498" s="43">
        <f>F499</f>
        <v>211.6</v>
      </c>
    </row>
    <row r="499" spans="1:6" ht="12.75">
      <c r="A499" s="113"/>
      <c r="B499" s="52"/>
      <c r="C499" s="56"/>
      <c r="D499" s="56">
        <v>300</v>
      </c>
      <c r="E499" s="64" t="s">
        <v>376</v>
      </c>
      <c r="F499" s="43">
        <f>F500</f>
        <v>211.6</v>
      </c>
    </row>
    <row r="500" spans="1:6" ht="12.75">
      <c r="A500" s="113"/>
      <c r="B500" s="52"/>
      <c r="C500" s="56"/>
      <c r="D500" s="56">
        <v>310</v>
      </c>
      <c r="E500" s="54" t="s">
        <v>377</v>
      </c>
      <c r="F500" s="43">
        <v>211.6</v>
      </c>
    </row>
    <row r="501" spans="1:6" ht="51">
      <c r="A501" s="113"/>
      <c r="B501" s="56"/>
      <c r="C501" s="87" t="s">
        <v>109</v>
      </c>
      <c r="D501" s="71"/>
      <c r="E501" s="64" t="s">
        <v>108</v>
      </c>
      <c r="F501" s="43">
        <f>F502</f>
        <v>25</v>
      </c>
    </row>
    <row r="502" spans="1:6" ht="12.75">
      <c r="A502" s="113"/>
      <c r="B502" s="56"/>
      <c r="C502" s="63"/>
      <c r="D502" s="56">
        <v>300</v>
      </c>
      <c r="E502" s="64" t="s">
        <v>376</v>
      </c>
      <c r="F502" s="43">
        <f>F503</f>
        <v>25</v>
      </c>
    </row>
    <row r="503" spans="1:6" ht="25.5">
      <c r="A503" s="113"/>
      <c r="B503" s="56"/>
      <c r="C503" s="63"/>
      <c r="D503" s="63">
        <v>320</v>
      </c>
      <c r="E503" s="64" t="s">
        <v>156</v>
      </c>
      <c r="F503" s="43">
        <v>25</v>
      </c>
    </row>
    <row r="504" spans="1:6" ht="51">
      <c r="A504" s="113"/>
      <c r="B504" s="49"/>
      <c r="C504" s="87" t="s">
        <v>598</v>
      </c>
      <c r="D504" s="71"/>
      <c r="E504" s="54" t="s">
        <v>284</v>
      </c>
      <c r="F504" s="43">
        <f>F505</f>
        <v>676</v>
      </c>
    </row>
    <row r="505" spans="1:6" ht="51">
      <c r="A505" s="113"/>
      <c r="B505" s="56"/>
      <c r="C505" s="77" t="s">
        <v>0</v>
      </c>
      <c r="D505" s="63"/>
      <c r="E505" s="64" t="s">
        <v>380</v>
      </c>
      <c r="F505" s="43">
        <f>F506</f>
        <v>676</v>
      </c>
    </row>
    <row r="506" spans="1:6" ht="12.75">
      <c r="A506" s="113"/>
      <c r="B506" s="113"/>
      <c r="C506" s="63"/>
      <c r="D506" s="63">
        <v>500</v>
      </c>
      <c r="E506" s="64" t="s">
        <v>286</v>
      </c>
      <c r="F506" s="43">
        <f>F507</f>
        <v>676</v>
      </c>
    </row>
    <row r="507" spans="1:6" ht="12.75">
      <c r="A507" s="113"/>
      <c r="B507" s="113"/>
      <c r="C507" s="63"/>
      <c r="D507" s="63">
        <v>540</v>
      </c>
      <c r="E507" s="64" t="s">
        <v>253</v>
      </c>
      <c r="F507" s="43">
        <v>676</v>
      </c>
    </row>
    <row r="508" spans="1:6" ht="12.75">
      <c r="A508" s="113"/>
      <c r="B508" s="113"/>
      <c r="C508" s="56"/>
      <c r="D508" s="56"/>
      <c r="E508" s="54"/>
      <c r="F508" s="43"/>
    </row>
    <row r="509" spans="1:6" ht="12.75">
      <c r="A509" s="113"/>
      <c r="B509" s="69" t="s">
        <v>381</v>
      </c>
      <c r="C509" s="49"/>
      <c r="D509" s="49"/>
      <c r="E509" s="51" t="s">
        <v>382</v>
      </c>
      <c r="F509" s="112">
        <f>F510</f>
        <v>10938</v>
      </c>
    </row>
    <row r="510" spans="1:6" s="178" customFormat="1" ht="12.75">
      <c r="A510" s="176"/>
      <c r="B510" s="69" t="s">
        <v>383</v>
      </c>
      <c r="C510" s="49"/>
      <c r="D510" s="49"/>
      <c r="E510" s="178" t="s">
        <v>384</v>
      </c>
      <c r="F510" s="112">
        <f>F511+F532</f>
        <v>10938</v>
      </c>
    </row>
    <row r="511" spans="1:6" ht="38.25">
      <c r="A511" s="113"/>
      <c r="B511" s="113"/>
      <c r="C511" s="53" t="s">
        <v>479</v>
      </c>
      <c r="D511" s="63"/>
      <c r="E511" s="64" t="s">
        <v>370</v>
      </c>
      <c r="F511" s="43">
        <f>F512+F524+F529</f>
        <v>10626.6</v>
      </c>
    </row>
    <row r="512" spans="1:6" ht="25.5">
      <c r="A512" s="113"/>
      <c r="B512" s="113"/>
      <c r="C512" s="53" t="s">
        <v>480</v>
      </c>
      <c r="D512" s="56"/>
      <c r="E512" s="54" t="s">
        <v>385</v>
      </c>
      <c r="F512" s="43">
        <f>F513+F520</f>
        <v>10280</v>
      </c>
    </row>
    <row r="513" spans="1:6" ht="25.5">
      <c r="A513" s="113"/>
      <c r="B513" s="113"/>
      <c r="C513" s="53" t="s">
        <v>80</v>
      </c>
      <c r="D513" s="56"/>
      <c r="E513" s="54" t="s">
        <v>81</v>
      </c>
      <c r="F513" s="43">
        <f>F514+F517</f>
        <v>10130</v>
      </c>
    </row>
    <row r="514" spans="1:6" ht="38.25">
      <c r="A514" s="113"/>
      <c r="B514" s="113"/>
      <c r="C514" s="53" t="s">
        <v>82</v>
      </c>
      <c r="D514" s="56"/>
      <c r="E514" s="54" t="s">
        <v>64</v>
      </c>
      <c r="F514" s="43">
        <f>F515</f>
        <v>5579</v>
      </c>
    </row>
    <row r="515" spans="1:6" ht="25.5">
      <c r="A515" s="113"/>
      <c r="B515" s="113"/>
      <c r="C515" s="63"/>
      <c r="D515" s="63">
        <v>600</v>
      </c>
      <c r="E515" s="54" t="s">
        <v>367</v>
      </c>
      <c r="F515" s="43">
        <f>F516</f>
        <v>5579</v>
      </c>
    </row>
    <row r="516" spans="1:6" ht="12.75">
      <c r="A516" s="113"/>
      <c r="B516" s="113"/>
      <c r="C516" s="63"/>
      <c r="D516" s="63">
        <v>610</v>
      </c>
      <c r="E516" s="72" t="s">
        <v>329</v>
      </c>
      <c r="F516" s="43">
        <v>5579</v>
      </c>
    </row>
    <row r="517" spans="1:6" ht="25.5">
      <c r="A517" s="113"/>
      <c r="B517" s="113"/>
      <c r="C517" s="77" t="s">
        <v>83</v>
      </c>
      <c r="D517" s="63"/>
      <c r="E517" s="64" t="s">
        <v>65</v>
      </c>
      <c r="F517" s="43">
        <f>F518</f>
        <v>4551</v>
      </c>
    </row>
    <row r="518" spans="1:6" ht="25.5">
      <c r="A518" s="113"/>
      <c r="B518" s="113"/>
      <c r="C518" s="63"/>
      <c r="D518" s="63">
        <v>600</v>
      </c>
      <c r="E518" s="54" t="s">
        <v>367</v>
      </c>
      <c r="F518" s="43">
        <f>F519</f>
        <v>4551</v>
      </c>
    </row>
    <row r="519" spans="1:6" ht="12.75">
      <c r="A519" s="113"/>
      <c r="B519" s="113"/>
      <c r="C519" s="63"/>
      <c r="D519" s="63">
        <v>610</v>
      </c>
      <c r="E519" s="72" t="s">
        <v>329</v>
      </c>
      <c r="F519" s="43">
        <v>4551</v>
      </c>
    </row>
    <row r="520" spans="1:6" ht="25.5">
      <c r="A520" s="113"/>
      <c r="B520" s="113"/>
      <c r="C520" s="77" t="s">
        <v>90</v>
      </c>
      <c r="D520" s="63"/>
      <c r="E520" s="64" t="s">
        <v>89</v>
      </c>
      <c r="F520" s="43">
        <f>F521</f>
        <v>150</v>
      </c>
    </row>
    <row r="521" spans="1:6" ht="25.5">
      <c r="A521" s="113"/>
      <c r="B521" s="113"/>
      <c r="C521" s="77" t="s">
        <v>91</v>
      </c>
      <c r="D521" s="63"/>
      <c r="E521" s="64" t="s">
        <v>151</v>
      </c>
      <c r="F521" s="43">
        <f>F522</f>
        <v>150</v>
      </c>
    </row>
    <row r="522" spans="1:6" ht="25.5">
      <c r="A522" s="113"/>
      <c r="B522" s="113"/>
      <c r="C522" s="63"/>
      <c r="D522" s="63">
        <v>600</v>
      </c>
      <c r="E522" s="54" t="s">
        <v>367</v>
      </c>
      <c r="F522" s="43">
        <f>F523</f>
        <v>150</v>
      </c>
    </row>
    <row r="523" spans="1:6" ht="12.75">
      <c r="A523" s="176"/>
      <c r="B523" s="177"/>
      <c r="C523" s="63"/>
      <c r="D523" s="63">
        <v>610</v>
      </c>
      <c r="E523" s="72" t="s">
        <v>329</v>
      </c>
      <c r="F523" s="43">
        <v>150</v>
      </c>
    </row>
    <row r="524" spans="1:6" ht="25.5">
      <c r="A524" s="176"/>
      <c r="B524" s="177"/>
      <c r="C524" s="53" t="s">
        <v>85</v>
      </c>
      <c r="D524" s="63"/>
      <c r="E524" s="64" t="s">
        <v>84</v>
      </c>
      <c r="F524" s="43">
        <f>F525</f>
        <v>100</v>
      </c>
    </row>
    <row r="525" spans="1:6" ht="25.5">
      <c r="A525" s="176"/>
      <c r="B525" s="177"/>
      <c r="C525" s="56" t="s">
        <v>86</v>
      </c>
      <c r="D525" s="56"/>
      <c r="E525" s="64" t="s">
        <v>54</v>
      </c>
      <c r="F525" s="43">
        <f>F526</f>
        <v>100</v>
      </c>
    </row>
    <row r="526" spans="1:6" ht="38.25">
      <c r="A526" s="176"/>
      <c r="B526" s="177"/>
      <c r="C526" s="56" t="s">
        <v>87</v>
      </c>
      <c r="D526" s="63"/>
      <c r="E526" s="64" t="s">
        <v>802</v>
      </c>
      <c r="F526" s="43">
        <f>F527</f>
        <v>100</v>
      </c>
    </row>
    <row r="527" spans="1:6" ht="25.5">
      <c r="A527" s="176"/>
      <c r="B527" s="177"/>
      <c r="C527" s="56"/>
      <c r="D527" s="63">
        <v>600</v>
      </c>
      <c r="E527" s="64" t="s">
        <v>297</v>
      </c>
      <c r="F527" s="43">
        <f>F528</f>
        <v>100</v>
      </c>
    </row>
    <row r="528" spans="1:6" ht="12.75">
      <c r="A528" s="176"/>
      <c r="B528" s="177"/>
      <c r="C528" s="56"/>
      <c r="D528" s="63">
        <v>610</v>
      </c>
      <c r="E528" s="64" t="s">
        <v>329</v>
      </c>
      <c r="F528" s="43">
        <v>100</v>
      </c>
    </row>
    <row r="529" spans="1:6" ht="38.25">
      <c r="A529" s="176"/>
      <c r="B529" s="177"/>
      <c r="C529" s="53" t="s">
        <v>78</v>
      </c>
      <c r="D529" s="63"/>
      <c r="E529" s="64" t="s">
        <v>37</v>
      </c>
      <c r="F529" s="43">
        <f>F530</f>
        <v>246.6</v>
      </c>
    </row>
    <row r="530" spans="1:6" ht="25.5">
      <c r="A530" s="176"/>
      <c r="B530" s="177"/>
      <c r="C530" s="56"/>
      <c r="D530" s="63">
        <v>600</v>
      </c>
      <c r="E530" s="64" t="s">
        <v>297</v>
      </c>
      <c r="F530" s="43">
        <f>F531</f>
        <v>246.6</v>
      </c>
    </row>
    <row r="531" spans="1:6" ht="12.75">
      <c r="A531" s="176"/>
      <c r="B531" s="177"/>
      <c r="C531" s="56"/>
      <c r="D531" s="63">
        <v>610</v>
      </c>
      <c r="E531" s="64" t="s">
        <v>329</v>
      </c>
      <c r="F531" s="43">
        <v>246.6</v>
      </c>
    </row>
    <row r="532" spans="1:6" ht="12.75">
      <c r="A532" s="176"/>
      <c r="B532" s="177"/>
      <c r="C532" s="77" t="s">
        <v>149</v>
      </c>
      <c r="D532" s="63"/>
      <c r="E532" s="64" t="s">
        <v>150</v>
      </c>
      <c r="F532" s="43">
        <f>F533</f>
        <v>311.4</v>
      </c>
    </row>
    <row r="533" spans="1:6" ht="25.5">
      <c r="A533" s="176"/>
      <c r="B533" s="177"/>
      <c r="C533" s="56"/>
      <c r="D533" s="63">
        <v>600</v>
      </c>
      <c r="E533" s="64" t="s">
        <v>297</v>
      </c>
      <c r="F533" s="43">
        <f>F534</f>
        <v>311.4</v>
      </c>
    </row>
    <row r="534" spans="1:6" ht="12.75">
      <c r="A534" s="176"/>
      <c r="B534" s="177"/>
      <c r="C534" s="56"/>
      <c r="D534" s="63">
        <v>610</v>
      </c>
      <c r="E534" s="64" t="s">
        <v>329</v>
      </c>
      <c r="F534" s="43">
        <v>311.4</v>
      </c>
    </row>
    <row r="535" spans="1:6" ht="12.75">
      <c r="A535" s="176"/>
      <c r="B535" s="177">
        <v>1300</v>
      </c>
      <c r="C535" s="48"/>
      <c r="D535" s="191"/>
      <c r="E535" s="76" t="s">
        <v>797</v>
      </c>
      <c r="F535" s="43">
        <f>F536</f>
        <v>570</v>
      </c>
    </row>
    <row r="536" spans="1:6" ht="25.5">
      <c r="A536" s="176"/>
      <c r="B536" s="177">
        <v>1301</v>
      </c>
      <c r="C536" s="48"/>
      <c r="D536" s="191"/>
      <c r="E536" s="76" t="s">
        <v>798</v>
      </c>
      <c r="F536" s="43">
        <f>F537</f>
        <v>570</v>
      </c>
    </row>
    <row r="537" spans="1:6" ht="12.75">
      <c r="A537" s="176"/>
      <c r="B537" s="177"/>
      <c r="C537" s="77" t="s">
        <v>639</v>
      </c>
      <c r="D537" s="63"/>
      <c r="E537" s="114" t="s">
        <v>800</v>
      </c>
      <c r="F537" s="43">
        <f>F538</f>
        <v>570</v>
      </c>
    </row>
    <row r="538" spans="1:6" ht="38.25">
      <c r="A538" s="176"/>
      <c r="B538" s="177"/>
      <c r="C538" s="77" t="s">
        <v>640</v>
      </c>
      <c r="D538" s="63"/>
      <c r="E538" s="64" t="s">
        <v>638</v>
      </c>
      <c r="F538" s="43">
        <f>F539</f>
        <v>570</v>
      </c>
    </row>
    <row r="539" spans="1:6" ht="12.75">
      <c r="A539" s="176"/>
      <c r="B539" s="177"/>
      <c r="C539" s="63"/>
      <c r="D539" s="63">
        <v>700</v>
      </c>
      <c r="E539" s="64" t="s">
        <v>801</v>
      </c>
      <c r="F539" s="43">
        <f>F540</f>
        <v>570</v>
      </c>
    </row>
    <row r="540" spans="1:6" ht="12.75">
      <c r="A540" s="176"/>
      <c r="B540" s="177"/>
      <c r="C540" s="63"/>
      <c r="D540" s="63">
        <v>730</v>
      </c>
      <c r="E540" s="64" t="s">
        <v>800</v>
      </c>
      <c r="F540" s="43">
        <v>570</v>
      </c>
    </row>
    <row r="541" spans="1:6" ht="25.5">
      <c r="A541" s="176" t="s">
        <v>167</v>
      </c>
      <c r="B541" s="177"/>
      <c r="C541" s="67"/>
      <c r="D541" s="191"/>
      <c r="E541" s="76" t="s">
        <v>168</v>
      </c>
      <c r="F541" s="112">
        <f>F542</f>
        <v>2046.7</v>
      </c>
    </row>
    <row r="542" spans="1:6" s="178" customFormat="1" ht="38.25">
      <c r="A542" s="176"/>
      <c r="B542" s="177" t="s">
        <v>280</v>
      </c>
      <c r="C542" s="192"/>
      <c r="D542" s="193"/>
      <c r="E542" s="51" t="s">
        <v>281</v>
      </c>
      <c r="F542" s="112">
        <f>F543+F552</f>
        <v>2046.7</v>
      </c>
    </row>
    <row r="543" spans="1:6" ht="25.5">
      <c r="A543" s="176"/>
      <c r="B543" s="177"/>
      <c r="C543" s="53" t="s">
        <v>579</v>
      </c>
      <c r="D543" s="52"/>
      <c r="E543" s="62" t="s">
        <v>264</v>
      </c>
      <c r="F543" s="43">
        <f>F544+F547</f>
        <v>2028.7</v>
      </c>
    </row>
    <row r="544" spans="1:6" ht="12.75">
      <c r="A544" s="176"/>
      <c r="B544" s="177"/>
      <c r="C544" s="53" t="s">
        <v>584</v>
      </c>
      <c r="D544" s="52"/>
      <c r="E544" s="54" t="s">
        <v>282</v>
      </c>
      <c r="F544" s="43">
        <f>F545</f>
        <v>955.8</v>
      </c>
    </row>
    <row r="545" spans="1:6" ht="38.25">
      <c r="A545" s="176"/>
      <c r="B545" s="177"/>
      <c r="C545" s="63"/>
      <c r="D545" s="63">
        <v>100</v>
      </c>
      <c r="E545" s="54" t="s">
        <v>265</v>
      </c>
      <c r="F545" s="43">
        <f>F546</f>
        <v>955.8</v>
      </c>
    </row>
    <row r="546" spans="1:6" ht="12.75">
      <c r="A546" s="176"/>
      <c r="B546" s="177"/>
      <c r="C546" s="56"/>
      <c r="D546" s="56">
        <v>120</v>
      </c>
      <c r="E546" s="54" t="s">
        <v>266</v>
      </c>
      <c r="F546" s="43">
        <v>955.8</v>
      </c>
    </row>
    <row r="547" spans="1:6" ht="25.5">
      <c r="A547" s="176"/>
      <c r="B547" s="177"/>
      <c r="C547" s="53" t="s">
        <v>585</v>
      </c>
      <c r="D547" s="52"/>
      <c r="E547" s="54" t="s">
        <v>578</v>
      </c>
      <c r="F547" s="43">
        <f>F548+F550</f>
        <v>1072.9</v>
      </c>
    </row>
    <row r="548" spans="1:6" ht="38.25">
      <c r="A548" s="176"/>
      <c r="B548" s="177"/>
      <c r="C548" s="56"/>
      <c r="D548" s="56">
        <v>100</v>
      </c>
      <c r="E548" s="54" t="s">
        <v>265</v>
      </c>
      <c r="F548" s="43">
        <f>F549</f>
        <v>861.4</v>
      </c>
    </row>
    <row r="549" spans="1:6" ht="12.75">
      <c r="A549" s="176"/>
      <c r="B549" s="177"/>
      <c r="C549" s="56"/>
      <c r="D549" s="56">
        <v>120</v>
      </c>
      <c r="E549" s="54" t="s">
        <v>266</v>
      </c>
      <c r="F549" s="43">
        <v>861.4</v>
      </c>
    </row>
    <row r="550" spans="1:6" ht="12.75">
      <c r="A550" s="176"/>
      <c r="B550" s="177"/>
      <c r="C550" s="56"/>
      <c r="D550" s="56">
        <v>200</v>
      </c>
      <c r="E550" s="54" t="s">
        <v>270</v>
      </c>
      <c r="F550" s="43">
        <f>F551</f>
        <v>211.5</v>
      </c>
    </row>
    <row r="551" spans="1:6" ht="12.75">
      <c r="A551" s="176"/>
      <c r="B551" s="177"/>
      <c r="C551" s="56"/>
      <c r="D551" s="56">
        <v>240</v>
      </c>
      <c r="E551" s="54" t="s">
        <v>271</v>
      </c>
      <c r="F551" s="43">
        <f>61.5+150</f>
        <v>211.5</v>
      </c>
    </row>
    <row r="552" spans="1:6" ht="38.25">
      <c r="A552" s="113"/>
      <c r="B552" s="113"/>
      <c r="C552" s="53" t="s">
        <v>589</v>
      </c>
      <c r="D552" s="56"/>
      <c r="E552" s="54" t="s">
        <v>276</v>
      </c>
      <c r="F552" s="43">
        <f>F553</f>
        <v>18</v>
      </c>
    </row>
    <row r="553" spans="1:6" ht="12.75">
      <c r="A553" s="113"/>
      <c r="B553" s="113"/>
      <c r="C553" s="56"/>
      <c r="D553" s="56">
        <v>200</v>
      </c>
      <c r="E553" s="54" t="s">
        <v>270</v>
      </c>
      <c r="F553" s="43">
        <f>F554</f>
        <v>18</v>
      </c>
    </row>
    <row r="554" spans="1:6" ht="12.75">
      <c r="A554" s="113"/>
      <c r="B554" s="113"/>
      <c r="C554" s="56"/>
      <c r="D554" s="56">
        <v>240</v>
      </c>
      <c r="E554" s="54" t="s">
        <v>271</v>
      </c>
      <c r="F554" s="43">
        <v>18</v>
      </c>
    </row>
    <row r="555" spans="1:6" ht="12.75">
      <c r="A555" s="113"/>
      <c r="B555" s="113"/>
      <c r="C555" s="56"/>
      <c r="D555" s="56"/>
      <c r="E555" s="194"/>
      <c r="F555" s="43"/>
    </row>
    <row r="556" spans="1:6" ht="12.75">
      <c r="A556" s="113"/>
      <c r="B556" s="113"/>
      <c r="C556" s="113"/>
      <c r="D556" s="176"/>
      <c r="E556" s="176" t="s">
        <v>388</v>
      </c>
      <c r="F556" s="112">
        <f>F12+F38+F541</f>
        <v>292456.30000000005</v>
      </c>
    </row>
    <row r="557" spans="1:6" ht="12.75">
      <c r="A557" s="113"/>
      <c r="B557" s="113"/>
      <c r="C557" s="113"/>
      <c r="D557" s="113"/>
      <c r="E557" s="113"/>
      <c r="F557" s="113"/>
    </row>
    <row r="563" ht="12.75">
      <c r="F563" s="198"/>
    </row>
  </sheetData>
  <sheetProtection/>
  <mergeCells count="12">
    <mergeCell ref="E1:F1"/>
    <mergeCell ref="E2:F2"/>
    <mergeCell ref="E3:F3"/>
    <mergeCell ref="E4:F4"/>
    <mergeCell ref="E5:F5"/>
    <mergeCell ref="A7:F8"/>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G411"/>
  <sheetViews>
    <sheetView zoomScalePageLayoutView="0" workbookViewId="0" topLeftCell="A1">
      <selection activeCell="J7" sqref="J7"/>
    </sheetView>
  </sheetViews>
  <sheetFormatPr defaultColWidth="9.00390625" defaultRowHeight="12.75"/>
  <cols>
    <col min="1" max="1" width="5.375" style="114" customWidth="1"/>
    <col min="2" max="2" width="9.125" style="114" customWidth="1"/>
    <col min="3" max="3" width="13.75390625" style="114" customWidth="1"/>
    <col min="4" max="4" width="9.00390625" style="114" customWidth="1"/>
    <col min="5" max="5" width="52.25390625" style="114" customWidth="1"/>
    <col min="6" max="6" width="12.125" style="114" customWidth="1"/>
    <col min="7" max="7" width="11.75390625" style="114" customWidth="1"/>
    <col min="8" max="16384" width="9.125" style="114" customWidth="1"/>
  </cols>
  <sheetData>
    <row r="1" spans="5:6" ht="12.75">
      <c r="E1" s="232" t="s">
        <v>671</v>
      </c>
      <c r="F1" s="232"/>
    </row>
    <row r="2" spans="5:6" ht="12.75">
      <c r="E2" s="232" t="s">
        <v>255</v>
      </c>
      <c r="F2" s="232"/>
    </row>
    <row r="3" spans="5:6" ht="12.75">
      <c r="E3" s="232" t="s">
        <v>1</v>
      </c>
      <c r="F3" s="232"/>
    </row>
    <row r="4" spans="5:6" ht="12.75">
      <c r="E4" s="232" t="s">
        <v>158</v>
      </c>
      <c r="F4" s="232"/>
    </row>
    <row r="5" spans="5:6" ht="12.75">
      <c r="E5" s="232" t="s">
        <v>850</v>
      </c>
      <c r="F5" s="232"/>
    </row>
    <row r="6" spans="5:6" ht="12.75">
      <c r="E6" s="175"/>
      <c r="F6" s="175"/>
    </row>
    <row r="7" spans="1:6" ht="15.75" customHeight="1">
      <c r="A7" s="233" t="s">
        <v>776</v>
      </c>
      <c r="B7" s="233"/>
      <c r="C7" s="233"/>
      <c r="D7" s="233"/>
      <c r="E7" s="233"/>
      <c r="F7" s="233"/>
    </row>
    <row r="8" spans="1:6" ht="15.75" customHeight="1">
      <c r="A8" s="233"/>
      <c r="B8" s="233"/>
      <c r="C8" s="233"/>
      <c r="D8" s="233"/>
      <c r="E8" s="233"/>
      <c r="F8" s="233"/>
    </row>
    <row r="10" spans="1:7" ht="12.75">
      <c r="A10" s="228" t="s">
        <v>391</v>
      </c>
      <c r="B10" s="230" t="s">
        <v>256</v>
      </c>
      <c r="C10" s="230" t="s">
        <v>464</v>
      </c>
      <c r="D10" s="230" t="s">
        <v>258</v>
      </c>
      <c r="E10" s="228" t="s">
        <v>259</v>
      </c>
      <c r="F10" s="230" t="s">
        <v>465</v>
      </c>
      <c r="G10" s="230" t="s">
        <v>465</v>
      </c>
    </row>
    <row r="11" spans="1:7" ht="12.75">
      <c r="A11" s="229"/>
      <c r="B11" s="231"/>
      <c r="C11" s="231"/>
      <c r="D11" s="231"/>
      <c r="E11" s="229"/>
      <c r="F11" s="231"/>
      <c r="G11" s="231"/>
    </row>
    <row r="12" spans="1:7" ht="12.75">
      <c r="A12" s="176" t="s">
        <v>392</v>
      </c>
      <c r="B12" s="113"/>
      <c r="C12" s="113"/>
      <c r="D12" s="113"/>
      <c r="E12" s="176" t="s">
        <v>165</v>
      </c>
      <c r="F12" s="112">
        <f>F13</f>
        <v>4613.6</v>
      </c>
      <c r="G12" s="112">
        <f>G13</f>
        <v>4727.7</v>
      </c>
    </row>
    <row r="13" spans="1:7" s="178" customFormat="1" ht="12.75">
      <c r="A13" s="176"/>
      <c r="B13" s="177" t="s">
        <v>260</v>
      </c>
      <c r="C13" s="177"/>
      <c r="D13" s="177"/>
      <c r="E13" s="176" t="s">
        <v>261</v>
      </c>
      <c r="F13" s="112">
        <f>F14+F33</f>
        <v>4613.6</v>
      </c>
      <c r="G13" s="112">
        <f>G14+G33</f>
        <v>4727.7</v>
      </c>
    </row>
    <row r="14" spans="1:7" s="178" customFormat="1" ht="51">
      <c r="A14" s="176"/>
      <c r="B14" s="49" t="s">
        <v>267</v>
      </c>
      <c r="C14" s="49"/>
      <c r="D14" s="49"/>
      <c r="E14" s="51" t="s">
        <v>268</v>
      </c>
      <c r="F14" s="112">
        <f>F15</f>
        <v>4583.6</v>
      </c>
      <c r="G14" s="112">
        <f>G15</f>
        <v>4697.7</v>
      </c>
    </row>
    <row r="15" spans="1:7" ht="25.5">
      <c r="A15" s="176"/>
      <c r="B15" s="52"/>
      <c r="C15" s="53" t="s">
        <v>579</v>
      </c>
      <c r="D15" s="52"/>
      <c r="E15" s="54" t="s">
        <v>264</v>
      </c>
      <c r="F15" s="43">
        <f>F16+F19+F27+F30</f>
        <v>4583.6</v>
      </c>
      <c r="G15" s="43">
        <f>G16+G19+G27+G30</f>
        <v>4697.7</v>
      </c>
    </row>
    <row r="16" spans="1:7" ht="25.5">
      <c r="A16" s="176"/>
      <c r="B16" s="52"/>
      <c r="C16" s="53" t="s">
        <v>581</v>
      </c>
      <c r="D16" s="52"/>
      <c r="E16" s="54" t="s">
        <v>269</v>
      </c>
      <c r="F16" s="43">
        <f>F17</f>
        <v>2247.2</v>
      </c>
      <c r="G16" s="43">
        <f>G17</f>
        <v>2247.2</v>
      </c>
    </row>
    <row r="17" spans="1:7" ht="38.25">
      <c r="A17" s="176"/>
      <c r="B17" s="52"/>
      <c r="C17" s="56"/>
      <c r="D17" s="56">
        <v>100</v>
      </c>
      <c r="E17" s="54" t="s">
        <v>265</v>
      </c>
      <c r="F17" s="43">
        <f>F18</f>
        <v>2247.2</v>
      </c>
      <c r="G17" s="43">
        <f>G18</f>
        <v>2247.2</v>
      </c>
    </row>
    <row r="18" spans="1:7" ht="25.5">
      <c r="A18" s="176"/>
      <c r="B18" s="52"/>
      <c r="C18" s="56"/>
      <c r="D18" s="56">
        <v>120</v>
      </c>
      <c r="E18" s="54" t="s">
        <v>266</v>
      </c>
      <c r="F18" s="43">
        <v>2247.2</v>
      </c>
      <c r="G18" s="43">
        <v>2247.2</v>
      </c>
    </row>
    <row r="19" spans="1:7" ht="25.5">
      <c r="A19" s="176"/>
      <c r="B19" s="52"/>
      <c r="C19" s="53" t="s">
        <v>582</v>
      </c>
      <c r="D19" s="52"/>
      <c r="E19" s="54" t="s">
        <v>576</v>
      </c>
      <c r="F19" s="43">
        <f>F20+F22+F24</f>
        <v>2070.4</v>
      </c>
      <c r="G19" s="43">
        <f>G20+G22+G24</f>
        <v>2184.5</v>
      </c>
    </row>
    <row r="20" spans="1:7" ht="38.25">
      <c r="A20" s="176"/>
      <c r="B20" s="52"/>
      <c r="C20" s="56"/>
      <c r="D20" s="56">
        <v>100</v>
      </c>
      <c r="E20" s="54" t="s">
        <v>265</v>
      </c>
      <c r="F20" s="43">
        <f>F21</f>
        <v>1785.6</v>
      </c>
      <c r="G20" s="43">
        <f>G21</f>
        <v>1899.7</v>
      </c>
    </row>
    <row r="21" spans="1:7" ht="25.5">
      <c r="A21" s="176"/>
      <c r="B21" s="52"/>
      <c r="C21" s="56"/>
      <c r="D21" s="56">
        <v>120</v>
      </c>
      <c r="E21" s="54" t="s">
        <v>266</v>
      </c>
      <c r="F21" s="43">
        <v>1785.6</v>
      </c>
      <c r="G21" s="43">
        <v>1899.7</v>
      </c>
    </row>
    <row r="22" spans="1:7" ht="12.75">
      <c r="A22" s="176"/>
      <c r="B22" s="52"/>
      <c r="C22" s="56"/>
      <c r="D22" s="56">
        <v>200</v>
      </c>
      <c r="E22" s="54" t="s">
        <v>270</v>
      </c>
      <c r="F22" s="43">
        <f>F23</f>
        <v>283.5</v>
      </c>
      <c r="G22" s="43">
        <f>G23</f>
        <v>283.5</v>
      </c>
    </row>
    <row r="23" spans="1:7" ht="25.5">
      <c r="A23" s="176"/>
      <c r="B23" s="52"/>
      <c r="C23" s="56"/>
      <c r="D23" s="56">
        <v>240</v>
      </c>
      <c r="E23" s="54" t="s">
        <v>271</v>
      </c>
      <c r="F23" s="43">
        <v>283.5</v>
      </c>
      <c r="G23" s="43">
        <v>283.5</v>
      </c>
    </row>
    <row r="24" spans="1:7" ht="12.75">
      <c r="A24" s="176"/>
      <c r="B24" s="52"/>
      <c r="C24" s="56"/>
      <c r="D24" s="56">
        <v>800</v>
      </c>
      <c r="E24" s="54" t="s">
        <v>272</v>
      </c>
      <c r="F24" s="43">
        <f>F25+F26</f>
        <v>1.3</v>
      </c>
      <c r="G24" s="43">
        <f>G25+G26</f>
        <v>1.3</v>
      </c>
    </row>
    <row r="25" spans="1:7" ht="12.75" hidden="1">
      <c r="A25" s="176"/>
      <c r="B25" s="52"/>
      <c r="C25" s="56"/>
      <c r="D25" s="56">
        <v>830</v>
      </c>
      <c r="E25" s="54" t="s">
        <v>273</v>
      </c>
      <c r="F25" s="43">
        <v>0</v>
      </c>
      <c r="G25" s="43">
        <v>0</v>
      </c>
    </row>
    <row r="26" spans="1:7" ht="12.75">
      <c r="A26" s="176"/>
      <c r="B26" s="52"/>
      <c r="C26" s="56"/>
      <c r="D26" s="56">
        <v>850</v>
      </c>
      <c r="E26" s="54" t="s">
        <v>274</v>
      </c>
      <c r="F26" s="43">
        <v>1.3</v>
      </c>
      <c r="G26" s="43">
        <v>1.3</v>
      </c>
    </row>
    <row r="27" spans="1:7" ht="12.75">
      <c r="A27" s="176"/>
      <c r="B27" s="52"/>
      <c r="C27" s="53" t="s">
        <v>586</v>
      </c>
      <c r="D27" s="52"/>
      <c r="E27" s="55" t="s">
        <v>275</v>
      </c>
      <c r="F27" s="43">
        <f>F28</f>
        <v>216</v>
      </c>
      <c r="G27" s="43">
        <f>G28</f>
        <v>216</v>
      </c>
    </row>
    <row r="28" spans="1:7" ht="38.25">
      <c r="A28" s="176"/>
      <c r="B28" s="52"/>
      <c r="C28" s="56"/>
      <c r="D28" s="56">
        <v>100</v>
      </c>
      <c r="E28" s="54" t="s">
        <v>265</v>
      </c>
      <c r="F28" s="43">
        <f>F29</f>
        <v>216</v>
      </c>
      <c r="G28" s="43">
        <f>G29</f>
        <v>216</v>
      </c>
    </row>
    <row r="29" spans="1:7" ht="25.5">
      <c r="A29" s="176"/>
      <c r="B29" s="52"/>
      <c r="C29" s="56"/>
      <c r="D29" s="56">
        <v>120</v>
      </c>
      <c r="E29" s="54" t="s">
        <v>266</v>
      </c>
      <c r="F29" s="43">
        <v>216</v>
      </c>
      <c r="G29" s="43">
        <v>216</v>
      </c>
    </row>
    <row r="30" spans="1:7" ht="38.25">
      <c r="A30" s="176"/>
      <c r="B30" s="52"/>
      <c r="C30" s="53" t="s">
        <v>589</v>
      </c>
      <c r="D30" s="56"/>
      <c r="E30" s="54" t="s">
        <v>276</v>
      </c>
      <c r="F30" s="43">
        <f>F31</f>
        <v>50</v>
      </c>
      <c r="G30" s="43">
        <f>G31</f>
        <v>50</v>
      </c>
    </row>
    <row r="31" spans="1:7" ht="12.75">
      <c r="A31" s="176"/>
      <c r="B31" s="52"/>
      <c r="C31" s="56"/>
      <c r="D31" s="56">
        <v>200</v>
      </c>
      <c r="E31" s="54" t="s">
        <v>270</v>
      </c>
      <c r="F31" s="43">
        <f>F32</f>
        <v>50</v>
      </c>
      <c r="G31" s="43">
        <f>G32</f>
        <v>50</v>
      </c>
    </row>
    <row r="32" spans="1:7" ht="25.5">
      <c r="A32" s="176"/>
      <c r="B32" s="52"/>
      <c r="C32" s="56"/>
      <c r="D32" s="56">
        <v>240</v>
      </c>
      <c r="E32" s="54" t="s">
        <v>271</v>
      </c>
      <c r="F32" s="43">
        <v>50</v>
      </c>
      <c r="G32" s="43">
        <v>50</v>
      </c>
    </row>
    <row r="33" spans="1:7" ht="12.75">
      <c r="A33" s="113"/>
      <c r="B33" s="57" t="s">
        <v>291</v>
      </c>
      <c r="C33" s="57"/>
      <c r="D33" s="57"/>
      <c r="E33" s="61" t="s">
        <v>292</v>
      </c>
      <c r="F33" s="43">
        <f aca="true" t="shared" si="0" ref="F33:G35">F34</f>
        <v>30</v>
      </c>
      <c r="G33" s="43">
        <f t="shared" si="0"/>
        <v>30</v>
      </c>
    </row>
    <row r="34" spans="1:7" ht="25.5">
      <c r="A34" s="176"/>
      <c r="B34" s="52"/>
      <c r="C34" s="53" t="s">
        <v>593</v>
      </c>
      <c r="D34" s="56"/>
      <c r="E34" s="54" t="s">
        <v>302</v>
      </c>
      <c r="F34" s="43">
        <f t="shared" si="0"/>
        <v>30</v>
      </c>
      <c r="G34" s="43">
        <f t="shared" si="0"/>
        <v>30</v>
      </c>
    </row>
    <row r="35" spans="1:7" ht="12.75">
      <c r="A35" s="176"/>
      <c r="B35" s="52"/>
      <c r="C35" s="56"/>
      <c r="D35" s="56">
        <v>200</v>
      </c>
      <c r="E35" s="54" t="s">
        <v>270</v>
      </c>
      <c r="F35" s="43">
        <f t="shared" si="0"/>
        <v>30</v>
      </c>
      <c r="G35" s="43">
        <f t="shared" si="0"/>
        <v>30</v>
      </c>
    </row>
    <row r="36" spans="1:7" ht="25.5">
      <c r="A36" s="176"/>
      <c r="B36" s="52"/>
      <c r="C36" s="56"/>
      <c r="D36" s="56">
        <v>240</v>
      </c>
      <c r="E36" s="54" t="s">
        <v>271</v>
      </c>
      <c r="F36" s="43">
        <v>30</v>
      </c>
      <c r="G36" s="43">
        <v>30</v>
      </c>
    </row>
    <row r="37" spans="1:7" s="182" customFormat="1" ht="12.75">
      <c r="A37" s="179"/>
      <c r="B37" s="180"/>
      <c r="C37" s="181"/>
      <c r="D37" s="56"/>
      <c r="E37" s="130"/>
      <c r="F37" s="43"/>
      <c r="G37" s="43"/>
    </row>
    <row r="38" spans="1:7" ht="12.75">
      <c r="A38" s="176">
        <v>635</v>
      </c>
      <c r="B38" s="63"/>
      <c r="C38" s="63"/>
      <c r="D38" s="63"/>
      <c r="E38" s="176" t="s">
        <v>166</v>
      </c>
      <c r="F38" s="112">
        <f>F39+F143+F172+F225+F302+F349+F367+F378</f>
        <v>155714.9</v>
      </c>
      <c r="G38" s="112">
        <f>G39+G143+G172+G225+G302+G349+G367+G378</f>
        <v>149153</v>
      </c>
    </row>
    <row r="39" spans="1:7" s="178" customFormat="1" ht="12.75">
      <c r="A39" s="176"/>
      <c r="B39" s="177" t="s">
        <v>260</v>
      </c>
      <c r="C39" s="177"/>
      <c r="D39" s="177"/>
      <c r="E39" s="176" t="s">
        <v>261</v>
      </c>
      <c r="F39" s="112">
        <f>F40+F45+F84+F90+F78</f>
        <v>44969.799999999996</v>
      </c>
      <c r="G39" s="112">
        <f>G40+G45+G84+G90+G78</f>
        <v>47723.00000000001</v>
      </c>
    </row>
    <row r="40" spans="1:7" s="178" customFormat="1" ht="38.25">
      <c r="A40" s="176"/>
      <c r="B40" s="49" t="s">
        <v>262</v>
      </c>
      <c r="C40" s="50"/>
      <c r="D40" s="50"/>
      <c r="E40" s="51" t="s">
        <v>263</v>
      </c>
      <c r="F40" s="112">
        <f aca="true" t="shared" si="1" ref="F40:G43">F41</f>
        <v>1325.7</v>
      </c>
      <c r="G40" s="112">
        <f t="shared" si="1"/>
        <v>1325.7</v>
      </c>
    </row>
    <row r="41" spans="1:7" ht="25.5">
      <c r="A41" s="113"/>
      <c r="B41" s="52"/>
      <c r="C41" s="53" t="s">
        <v>579</v>
      </c>
      <c r="D41" s="52"/>
      <c r="E41" s="54" t="s">
        <v>264</v>
      </c>
      <c r="F41" s="43">
        <f t="shared" si="1"/>
        <v>1325.7</v>
      </c>
      <c r="G41" s="43">
        <f t="shared" si="1"/>
        <v>1325.7</v>
      </c>
    </row>
    <row r="42" spans="1:7" ht="12.75">
      <c r="A42" s="113"/>
      <c r="B42" s="52"/>
      <c r="C42" s="53" t="s">
        <v>580</v>
      </c>
      <c r="D42" s="52"/>
      <c r="E42" s="55" t="s">
        <v>468</v>
      </c>
      <c r="F42" s="43">
        <f t="shared" si="1"/>
        <v>1325.7</v>
      </c>
      <c r="G42" s="43">
        <f t="shared" si="1"/>
        <v>1325.7</v>
      </c>
    </row>
    <row r="43" spans="1:7" ht="38.25">
      <c r="A43" s="113"/>
      <c r="B43" s="52"/>
      <c r="C43" s="56"/>
      <c r="D43" s="56">
        <v>100</v>
      </c>
      <c r="E43" s="54" t="s">
        <v>265</v>
      </c>
      <c r="F43" s="43">
        <f t="shared" si="1"/>
        <v>1325.7</v>
      </c>
      <c r="G43" s="43">
        <f t="shared" si="1"/>
        <v>1325.7</v>
      </c>
    </row>
    <row r="44" spans="1:7" ht="25.5">
      <c r="A44" s="113"/>
      <c r="B44" s="52"/>
      <c r="C44" s="56"/>
      <c r="D44" s="56">
        <v>120</v>
      </c>
      <c r="E44" s="54" t="s">
        <v>266</v>
      </c>
      <c r="F44" s="43">
        <v>1325.7</v>
      </c>
      <c r="G44" s="43">
        <v>1325.7</v>
      </c>
    </row>
    <row r="45" spans="1:7" s="178" customFormat="1" ht="51">
      <c r="A45" s="176"/>
      <c r="B45" s="49" t="s">
        <v>277</v>
      </c>
      <c r="C45" s="49"/>
      <c r="D45" s="49"/>
      <c r="E45" s="51" t="s">
        <v>278</v>
      </c>
      <c r="F45" s="112">
        <f>F46+F54+F57+F67</f>
        <v>32658.999999999996</v>
      </c>
      <c r="G45" s="112">
        <f>G46+G54+G57+G67</f>
        <v>34596.700000000004</v>
      </c>
    </row>
    <row r="46" spans="1:7" ht="25.5">
      <c r="A46" s="113"/>
      <c r="B46" s="56"/>
      <c r="C46" s="53" t="s">
        <v>579</v>
      </c>
      <c r="D46" s="52"/>
      <c r="E46" s="54" t="s">
        <v>264</v>
      </c>
      <c r="F46" s="43">
        <f>F47</f>
        <v>30779.1</v>
      </c>
      <c r="G46" s="43">
        <f>G47</f>
        <v>32716.8</v>
      </c>
    </row>
    <row r="47" spans="1:7" ht="25.5">
      <c r="A47" s="113"/>
      <c r="B47" s="56"/>
      <c r="C47" s="53" t="s">
        <v>583</v>
      </c>
      <c r="D47" s="52"/>
      <c r="E47" s="54" t="s">
        <v>577</v>
      </c>
      <c r="F47" s="43">
        <f>F48+F50+F52</f>
        <v>30779.1</v>
      </c>
      <c r="G47" s="43">
        <f>G48+G50+G52</f>
        <v>32716.8</v>
      </c>
    </row>
    <row r="48" spans="1:7" ht="38.25">
      <c r="A48" s="113"/>
      <c r="B48" s="56"/>
      <c r="C48" s="56"/>
      <c r="D48" s="56">
        <v>100</v>
      </c>
      <c r="E48" s="54" t="s">
        <v>265</v>
      </c>
      <c r="F48" s="43">
        <f>F49</f>
        <v>29810</v>
      </c>
      <c r="G48" s="43">
        <f>G49</f>
        <v>31747.7</v>
      </c>
    </row>
    <row r="49" spans="1:7" ht="25.5">
      <c r="A49" s="113"/>
      <c r="B49" s="56"/>
      <c r="C49" s="56"/>
      <c r="D49" s="56">
        <v>120</v>
      </c>
      <c r="E49" s="54" t="s">
        <v>266</v>
      </c>
      <c r="F49" s="43">
        <v>29810</v>
      </c>
      <c r="G49" s="43">
        <v>31747.7</v>
      </c>
    </row>
    <row r="50" spans="1:7" ht="12.75">
      <c r="A50" s="113"/>
      <c r="B50" s="56"/>
      <c r="C50" s="56"/>
      <c r="D50" s="56">
        <v>200</v>
      </c>
      <c r="E50" s="54" t="s">
        <v>270</v>
      </c>
      <c r="F50" s="43">
        <f>F51</f>
        <v>967.3</v>
      </c>
      <c r="G50" s="43">
        <f>G51</f>
        <v>967.3</v>
      </c>
    </row>
    <row r="51" spans="1:7" ht="25.5">
      <c r="A51" s="113"/>
      <c r="B51" s="56"/>
      <c r="C51" s="56"/>
      <c r="D51" s="56">
        <v>240</v>
      </c>
      <c r="E51" s="54" t="s">
        <v>271</v>
      </c>
      <c r="F51" s="43">
        <v>967.3</v>
      </c>
      <c r="G51" s="43">
        <v>967.3</v>
      </c>
    </row>
    <row r="52" spans="1:7" ht="12.75">
      <c r="A52" s="113"/>
      <c r="B52" s="56"/>
      <c r="C52" s="56"/>
      <c r="D52" s="56">
        <v>800</v>
      </c>
      <c r="E52" s="54" t="s">
        <v>272</v>
      </c>
      <c r="F52" s="43">
        <f>F53</f>
        <v>1.8</v>
      </c>
      <c r="G52" s="43">
        <f>G53</f>
        <v>1.8</v>
      </c>
    </row>
    <row r="53" spans="1:7" ht="12.75">
      <c r="A53" s="113"/>
      <c r="B53" s="56"/>
      <c r="C53" s="56"/>
      <c r="D53" s="56">
        <v>850</v>
      </c>
      <c r="E53" s="54" t="s">
        <v>274</v>
      </c>
      <c r="F53" s="43">
        <v>1.8</v>
      </c>
      <c r="G53" s="43">
        <v>1.8</v>
      </c>
    </row>
    <row r="54" spans="1:7" ht="38.25">
      <c r="A54" s="113"/>
      <c r="B54" s="56"/>
      <c r="C54" s="53" t="s">
        <v>589</v>
      </c>
      <c r="D54" s="56"/>
      <c r="E54" s="54" t="s">
        <v>276</v>
      </c>
      <c r="F54" s="43">
        <f>F55</f>
        <v>494.1</v>
      </c>
      <c r="G54" s="43">
        <f>G55</f>
        <v>494.1</v>
      </c>
    </row>
    <row r="55" spans="1:7" ht="12.75">
      <c r="A55" s="113"/>
      <c r="B55" s="56"/>
      <c r="C55" s="56"/>
      <c r="D55" s="56">
        <v>200</v>
      </c>
      <c r="E55" s="54" t="s">
        <v>270</v>
      </c>
      <c r="F55" s="43">
        <f>F56</f>
        <v>494.1</v>
      </c>
      <c r="G55" s="43">
        <f>G56</f>
        <v>494.1</v>
      </c>
    </row>
    <row r="56" spans="1:7" ht="25.5">
      <c r="A56" s="113"/>
      <c r="B56" s="57"/>
      <c r="C56" s="57"/>
      <c r="D56" s="57">
        <v>240</v>
      </c>
      <c r="E56" s="58" t="s">
        <v>271</v>
      </c>
      <c r="F56" s="43">
        <v>494.1</v>
      </c>
      <c r="G56" s="43">
        <v>494.1</v>
      </c>
    </row>
    <row r="57" spans="1:7" ht="38.25">
      <c r="A57" s="113"/>
      <c r="B57" s="57"/>
      <c r="C57" s="56" t="s">
        <v>587</v>
      </c>
      <c r="D57" s="56"/>
      <c r="E57" s="54" t="s">
        <v>279</v>
      </c>
      <c r="F57" s="43">
        <f>F58+F61+F64</f>
        <v>185.8</v>
      </c>
      <c r="G57" s="43">
        <f>G58+G61+G64</f>
        <v>185.8</v>
      </c>
    </row>
    <row r="58" spans="1:7" ht="63.75">
      <c r="A58" s="113"/>
      <c r="B58" s="56"/>
      <c r="C58" s="57" t="s">
        <v>44</v>
      </c>
      <c r="D58" s="70"/>
      <c r="E58" s="86" t="s">
        <v>32</v>
      </c>
      <c r="F58" s="43">
        <f>F59</f>
        <v>58.2</v>
      </c>
      <c r="G58" s="43">
        <f>G59</f>
        <v>58.2</v>
      </c>
    </row>
    <row r="59" spans="1:7" ht="12.75">
      <c r="A59" s="113"/>
      <c r="B59" s="56"/>
      <c r="C59" s="57"/>
      <c r="D59" s="53" t="s">
        <v>335</v>
      </c>
      <c r="E59" s="54" t="s">
        <v>270</v>
      </c>
      <c r="F59" s="43">
        <f>F60</f>
        <v>58.2</v>
      </c>
      <c r="G59" s="43">
        <f>G60</f>
        <v>58.2</v>
      </c>
    </row>
    <row r="60" spans="1:7" ht="12.75">
      <c r="A60" s="113"/>
      <c r="B60" s="47"/>
      <c r="C60" s="56"/>
      <c r="D60" s="53" t="s">
        <v>336</v>
      </c>
      <c r="E60" s="55" t="s">
        <v>271</v>
      </c>
      <c r="F60" s="43">
        <v>58.2</v>
      </c>
      <c r="G60" s="43">
        <v>58.2</v>
      </c>
    </row>
    <row r="61" spans="1:7" ht="25.5">
      <c r="A61" s="113"/>
      <c r="B61" s="47"/>
      <c r="C61" s="56" t="s">
        <v>43</v>
      </c>
      <c r="D61" s="59"/>
      <c r="E61" s="54" t="s">
        <v>321</v>
      </c>
      <c r="F61" s="43">
        <f>F62</f>
        <v>16.1</v>
      </c>
      <c r="G61" s="43">
        <f>G62</f>
        <v>16.1</v>
      </c>
    </row>
    <row r="62" spans="1:7" ht="12.75">
      <c r="A62" s="113"/>
      <c r="B62" s="47"/>
      <c r="C62" s="56"/>
      <c r="D62" s="56">
        <v>200</v>
      </c>
      <c r="E62" s="54" t="s">
        <v>270</v>
      </c>
      <c r="F62" s="43">
        <f>F63</f>
        <v>16.1</v>
      </c>
      <c r="G62" s="43">
        <f>G63</f>
        <v>16.1</v>
      </c>
    </row>
    <row r="63" spans="1:7" ht="25.5">
      <c r="A63" s="113"/>
      <c r="B63" s="47"/>
      <c r="C63" s="56"/>
      <c r="D63" s="56">
        <v>240</v>
      </c>
      <c r="E63" s="58" t="s">
        <v>271</v>
      </c>
      <c r="F63" s="43">
        <v>16.1</v>
      </c>
      <c r="G63" s="43">
        <v>16.1</v>
      </c>
    </row>
    <row r="64" spans="1:7" ht="25.5">
      <c r="A64" s="113"/>
      <c r="B64" s="47"/>
      <c r="C64" s="56" t="s">
        <v>42</v>
      </c>
      <c r="D64" s="56"/>
      <c r="E64" s="54" t="s">
        <v>33</v>
      </c>
      <c r="F64" s="43">
        <f>F65</f>
        <v>111.5</v>
      </c>
      <c r="G64" s="43">
        <f>G65</f>
        <v>111.5</v>
      </c>
    </row>
    <row r="65" spans="1:7" ht="38.25">
      <c r="A65" s="113"/>
      <c r="B65" s="47"/>
      <c r="C65" s="56"/>
      <c r="D65" s="56">
        <v>100</v>
      </c>
      <c r="E65" s="54" t="s">
        <v>265</v>
      </c>
      <c r="F65" s="43">
        <f>F66</f>
        <v>111.5</v>
      </c>
      <c r="G65" s="43">
        <f>G66</f>
        <v>111.5</v>
      </c>
    </row>
    <row r="66" spans="1:7" ht="25.5">
      <c r="A66" s="113"/>
      <c r="B66" s="47"/>
      <c r="C66" s="56"/>
      <c r="D66" s="56">
        <v>120</v>
      </c>
      <c r="E66" s="54" t="s">
        <v>266</v>
      </c>
      <c r="F66" s="43">
        <v>111.5</v>
      </c>
      <c r="G66" s="43">
        <v>111.5</v>
      </c>
    </row>
    <row r="67" spans="1:7" ht="25.5">
      <c r="A67" s="113"/>
      <c r="B67" s="56"/>
      <c r="C67" s="53" t="s">
        <v>497</v>
      </c>
      <c r="D67" s="56"/>
      <c r="E67" s="54" t="s">
        <v>306</v>
      </c>
      <c r="F67" s="43">
        <f>F68</f>
        <v>1200</v>
      </c>
      <c r="G67" s="43">
        <f>G68</f>
        <v>1200</v>
      </c>
    </row>
    <row r="68" spans="1:7" ht="38.25">
      <c r="A68" s="113"/>
      <c r="B68" s="56"/>
      <c r="C68" s="53" t="s">
        <v>498</v>
      </c>
      <c r="D68" s="56"/>
      <c r="E68" s="54" t="s">
        <v>307</v>
      </c>
      <c r="F68" s="43">
        <f>F69+F72+F75</f>
        <v>1200</v>
      </c>
      <c r="G68" s="43">
        <f>G69+G72+G75</f>
        <v>1200</v>
      </c>
    </row>
    <row r="69" spans="1:7" ht="25.5">
      <c r="A69" s="113"/>
      <c r="B69" s="56"/>
      <c r="C69" s="53" t="s">
        <v>499</v>
      </c>
      <c r="D69" s="56"/>
      <c r="E69" s="54" t="s">
        <v>308</v>
      </c>
      <c r="F69" s="43">
        <f>F70</f>
        <v>416.4</v>
      </c>
      <c r="G69" s="43">
        <f>G70</f>
        <v>416.4</v>
      </c>
    </row>
    <row r="70" spans="1:7" ht="12.75">
      <c r="A70" s="113"/>
      <c r="B70" s="113"/>
      <c r="C70" s="56"/>
      <c r="D70" s="56">
        <v>200</v>
      </c>
      <c r="E70" s="54" t="s">
        <v>270</v>
      </c>
      <c r="F70" s="43">
        <f>F71</f>
        <v>416.4</v>
      </c>
      <c r="G70" s="43">
        <f>G71</f>
        <v>416.4</v>
      </c>
    </row>
    <row r="71" spans="1:7" ht="25.5">
      <c r="A71" s="113"/>
      <c r="B71" s="113"/>
      <c r="C71" s="56"/>
      <c r="D71" s="56">
        <v>240</v>
      </c>
      <c r="E71" s="54" t="s">
        <v>271</v>
      </c>
      <c r="F71" s="43">
        <v>416.4</v>
      </c>
      <c r="G71" s="43">
        <v>416.4</v>
      </c>
    </row>
    <row r="72" spans="1:7" ht="12.75">
      <c r="A72" s="113"/>
      <c r="B72" s="56"/>
      <c r="C72" s="53" t="s">
        <v>500</v>
      </c>
      <c r="D72" s="56"/>
      <c r="E72" s="54" t="s">
        <v>309</v>
      </c>
      <c r="F72" s="43">
        <f>F73</f>
        <v>212.9</v>
      </c>
      <c r="G72" s="43">
        <f>G73</f>
        <v>212.9</v>
      </c>
    </row>
    <row r="73" spans="1:7" ht="12.75">
      <c r="A73" s="113"/>
      <c r="B73" s="56"/>
      <c r="C73" s="56"/>
      <c r="D73" s="56">
        <v>200</v>
      </c>
      <c r="E73" s="54" t="s">
        <v>270</v>
      </c>
      <c r="F73" s="43">
        <f>F74</f>
        <v>212.9</v>
      </c>
      <c r="G73" s="43">
        <f>G74</f>
        <v>212.9</v>
      </c>
    </row>
    <row r="74" spans="1:7" ht="25.5">
      <c r="A74" s="113"/>
      <c r="B74" s="56"/>
      <c r="C74" s="56"/>
      <c r="D74" s="56">
        <v>240</v>
      </c>
      <c r="E74" s="54" t="s">
        <v>271</v>
      </c>
      <c r="F74" s="43">
        <v>212.9</v>
      </c>
      <c r="G74" s="43">
        <v>212.9</v>
      </c>
    </row>
    <row r="75" spans="1:7" ht="38.25">
      <c r="A75" s="113"/>
      <c r="B75" s="56"/>
      <c r="C75" s="53" t="s">
        <v>501</v>
      </c>
      <c r="D75" s="56"/>
      <c r="E75" s="54" t="s">
        <v>310</v>
      </c>
      <c r="F75" s="43">
        <f>F76</f>
        <v>570.7</v>
      </c>
      <c r="G75" s="43">
        <f>G76</f>
        <v>570.7</v>
      </c>
    </row>
    <row r="76" spans="1:7" ht="12.75">
      <c r="A76" s="113"/>
      <c r="B76" s="56"/>
      <c r="C76" s="56"/>
      <c r="D76" s="56">
        <v>200</v>
      </c>
      <c r="E76" s="54" t="s">
        <v>270</v>
      </c>
      <c r="F76" s="43">
        <f>F77</f>
        <v>570.7</v>
      </c>
      <c r="G76" s="43">
        <f>G77</f>
        <v>570.7</v>
      </c>
    </row>
    <row r="77" spans="1:7" ht="25.5">
      <c r="A77" s="113"/>
      <c r="B77" s="49"/>
      <c r="C77" s="56"/>
      <c r="D77" s="56">
        <v>240</v>
      </c>
      <c r="E77" s="54" t="s">
        <v>271</v>
      </c>
      <c r="F77" s="43">
        <v>570.7</v>
      </c>
      <c r="G77" s="43">
        <v>570.7</v>
      </c>
    </row>
    <row r="78" spans="1:7" s="178" customFormat="1" ht="38.25">
      <c r="A78" s="176"/>
      <c r="B78" s="49" t="s">
        <v>280</v>
      </c>
      <c r="C78" s="49"/>
      <c r="D78" s="49"/>
      <c r="E78" s="183" t="s">
        <v>281</v>
      </c>
      <c r="F78" s="112">
        <f aca="true" t="shared" si="2" ref="F78:G82">F79</f>
        <v>159.4</v>
      </c>
      <c r="G78" s="112">
        <f t="shared" si="2"/>
        <v>159.4</v>
      </c>
    </row>
    <row r="79" spans="1:7" ht="38.25">
      <c r="A79" s="113"/>
      <c r="B79" s="63"/>
      <c r="C79" s="53" t="s">
        <v>588</v>
      </c>
      <c r="D79" s="56"/>
      <c r="E79" s="54" t="s">
        <v>283</v>
      </c>
      <c r="F79" s="43">
        <f t="shared" si="2"/>
        <v>159.4</v>
      </c>
      <c r="G79" s="43">
        <f t="shared" si="2"/>
        <v>159.4</v>
      </c>
    </row>
    <row r="80" spans="1:7" ht="51">
      <c r="A80" s="113"/>
      <c r="B80" s="63"/>
      <c r="C80" s="87" t="s">
        <v>598</v>
      </c>
      <c r="D80" s="71"/>
      <c r="E80" s="54" t="s">
        <v>284</v>
      </c>
      <c r="F80" s="43">
        <f t="shared" si="2"/>
        <v>159.4</v>
      </c>
      <c r="G80" s="43">
        <f t="shared" si="2"/>
        <v>159.4</v>
      </c>
    </row>
    <row r="81" spans="1:7" ht="38.25">
      <c r="A81" s="113"/>
      <c r="B81" s="63"/>
      <c r="C81" s="53" t="s">
        <v>599</v>
      </c>
      <c r="D81" s="56"/>
      <c r="E81" s="54" t="s">
        <v>285</v>
      </c>
      <c r="F81" s="43">
        <f t="shared" si="2"/>
        <v>159.4</v>
      </c>
      <c r="G81" s="43">
        <f t="shared" si="2"/>
        <v>159.4</v>
      </c>
    </row>
    <row r="82" spans="1:7" ht="12.75">
      <c r="A82" s="113"/>
      <c r="B82" s="63"/>
      <c r="C82" s="63"/>
      <c r="D82" s="63">
        <v>500</v>
      </c>
      <c r="E82" s="64" t="s">
        <v>286</v>
      </c>
      <c r="F82" s="43">
        <f t="shared" si="2"/>
        <v>159.4</v>
      </c>
      <c r="G82" s="43">
        <f t="shared" si="2"/>
        <v>159.4</v>
      </c>
    </row>
    <row r="83" spans="1:7" ht="12.75">
      <c r="A83" s="113"/>
      <c r="B83" s="63"/>
      <c r="C83" s="63"/>
      <c r="D83" s="63">
        <v>540</v>
      </c>
      <c r="E83" s="64" t="s">
        <v>253</v>
      </c>
      <c r="F83" s="43">
        <v>159.4</v>
      </c>
      <c r="G83" s="43">
        <v>159.4</v>
      </c>
    </row>
    <row r="84" spans="1:7" s="178" customFormat="1" ht="12.75">
      <c r="A84" s="176"/>
      <c r="B84" s="177" t="s">
        <v>287</v>
      </c>
      <c r="C84" s="177"/>
      <c r="D84" s="177"/>
      <c r="E84" s="176" t="s">
        <v>288</v>
      </c>
      <c r="F84" s="112">
        <f aca="true" t="shared" si="3" ref="F84:G87">F85</f>
        <v>500</v>
      </c>
      <c r="G84" s="112">
        <f t="shared" si="3"/>
        <v>500</v>
      </c>
    </row>
    <row r="85" spans="1:7" ht="38.25">
      <c r="A85" s="113"/>
      <c r="B85" s="184"/>
      <c r="C85" s="53" t="s">
        <v>588</v>
      </c>
      <c r="D85" s="56"/>
      <c r="E85" s="54" t="s">
        <v>289</v>
      </c>
      <c r="F85" s="43">
        <f t="shared" si="3"/>
        <v>500</v>
      </c>
      <c r="G85" s="43">
        <f t="shared" si="3"/>
        <v>500</v>
      </c>
    </row>
    <row r="86" spans="1:7" ht="25.5">
      <c r="A86" s="113"/>
      <c r="B86" s="63"/>
      <c r="C86" s="56" t="s">
        <v>595</v>
      </c>
      <c r="D86" s="56"/>
      <c r="E86" s="54" t="s">
        <v>537</v>
      </c>
      <c r="F86" s="43">
        <f t="shared" si="3"/>
        <v>500</v>
      </c>
      <c r="G86" s="43">
        <f t="shared" si="3"/>
        <v>500</v>
      </c>
    </row>
    <row r="87" spans="1:7" ht="12.75">
      <c r="A87" s="113"/>
      <c r="B87" s="63"/>
      <c r="C87" s="56"/>
      <c r="D87" s="56">
        <v>800</v>
      </c>
      <c r="E87" s="54" t="s">
        <v>272</v>
      </c>
      <c r="F87" s="43">
        <f t="shared" si="3"/>
        <v>500</v>
      </c>
      <c r="G87" s="43">
        <f t="shared" si="3"/>
        <v>500</v>
      </c>
    </row>
    <row r="88" spans="1:7" ht="12.75">
      <c r="A88" s="113"/>
      <c r="B88" s="63"/>
      <c r="C88" s="56"/>
      <c r="D88" s="56">
        <v>870</v>
      </c>
      <c r="E88" s="55" t="s">
        <v>290</v>
      </c>
      <c r="F88" s="43">
        <v>500</v>
      </c>
      <c r="G88" s="43">
        <v>500</v>
      </c>
    </row>
    <row r="89" spans="1:7" ht="12.75">
      <c r="A89" s="113"/>
      <c r="B89" s="63"/>
      <c r="C89" s="63"/>
      <c r="D89" s="56"/>
      <c r="E89" s="52"/>
      <c r="F89" s="43"/>
      <c r="G89" s="43"/>
    </row>
    <row r="90" spans="1:7" s="178" customFormat="1" ht="12.75">
      <c r="A90" s="176"/>
      <c r="B90" s="60" t="s">
        <v>291</v>
      </c>
      <c r="C90" s="60"/>
      <c r="D90" s="60"/>
      <c r="E90" s="111" t="s">
        <v>292</v>
      </c>
      <c r="F90" s="112">
        <f>F91+F111+F134+F128</f>
        <v>10325.7</v>
      </c>
      <c r="G90" s="112">
        <f>G91+G111+G134+G128</f>
        <v>11141.2</v>
      </c>
    </row>
    <row r="91" spans="1:7" ht="38.25">
      <c r="A91" s="113"/>
      <c r="B91" s="56"/>
      <c r="C91" s="53" t="s">
        <v>487</v>
      </c>
      <c r="D91" s="56"/>
      <c r="E91" s="54" t="s">
        <v>293</v>
      </c>
      <c r="F91" s="43">
        <f>F92+F96+F102+F105+F108+F99</f>
        <v>2925.8</v>
      </c>
      <c r="G91" s="43">
        <f>G92+G96+G102+G105+G108+G99</f>
        <v>3025.8</v>
      </c>
    </row>
    <row r="92" spans="1:7" ht="38.25">
      <c r="A92" s="113"/>
      <c r="B92" s="57"/>
      <c r="C92" s="53" t="s">
        <v>490</v>
      </c>
      <c r="D92" s="49"/>
      <c r="E92" s="54" t="s">
        <v>491</v>
      </c>
      <c r="F92" s="43">
        <f aca="true" t="shared" si="4" ref="F92:G94">F93</f>
        <v>300</v>
      </c>
      <c r="G92" s="43">
        <f t="shared" si="4"/>
        <v>300</v>
      </c>
    </row>
    <row r="93" spans="1:7" ht="38.25">
      <c r="A93" s="113"/>
      <c r="B93" s="57"/>
      <c r="C93" s="65" t="s">
        <v>489</v>
      </c>
      <c r="D93" s="57"/>
      <c r="E93" s="58" t="s">
        <v>777</v>
      </c>
      <c r="F93" s="43">
        <f t="shared" si="4"/>
        <v>300</v>
      </c>
      <c r="G93" s="43">
        <f t="shared" si="4"/>
        <v>300</v>
      </c>
    </row>
    <row r="94" spans="1:7" ht="12.75">
      <c r="A94" s="113"/>
      <c r="B94" s="56"/>
      <c r="C94" s="56"/>
      <c r="D94" s="56">
        <v>200</v>
      </c>
      <c r="E94" s="54" t="s">
        <v>270</v>
      </c>
      <c r="F94" s="43">
        <f t="shared" si="4"/>
        <v>300</v>
      </c>
      <c r="G94" s="43">
        <f t="shared" si="4"/>
        <v>300</v>
      </c>
    </row>
    <row r="95" spans="1:7" ht="25.5">
      <c r="A95" s="113"/>
      <c r="B95" s="56"/>
      <c r="C95" s="56"/>
      <c r="D95" s="56">
        <v>240</v>
      </c>
      <c r="E95" s="54" t="s">
        <v>271</v>
      </c>
      <c r="F95" s="43">
        <v>300</v>
      </c>
      <c r="G95" s="43">
        <v>300</v>
      </c>
    </row>
    <row r="96" spans="1:7" ht="25.5">
      <c r="A96" s="113"/>
      <c r="B96" s="48"/>
      <c r="C96" s="66" t="s">
        <v>488</v>
      </c>
      <c r="D96" s="48"/>
      <c r="E96" s="62" t="s">
        <v>294</v>
      </c>
      <c r="F96" s="43">
        <f>F97</f>
        <v>700</v>
      </c>
      <c r="G96" s="43">
        <f>G97</f>
        <v>800</v>
      </c>
    </row>
    <row r="97" spans="1:7" ht="12.75">
      <c r="A97" s="113"/>
      <c r="B97" s="56"/>
      <c r="C97" s="56"/>
      <c r="D97" s="56">
        <v>200</v>
      </c>
      <c r="E97" s="54" t="s">
        <v>270</v>
      </c>
      <c r="F97" s="43">
        <f>F98</f>
        <v>700</v>
      </c>
      <c r="G97" s="43">
        <f>G98</f>
        <v>800</v>
      </c>
    </row>
    <row r="98" spans="1:7" ht="25.5">
      <c r="A98" s="113"/>
      <c r="B98" s="56"/>
      <c r="C98" s="56"/>
      <c r="D98" s="56">
        <v>240</v>
      </c>
      <c r="E98" s="54" t="s">
        <v>271</v>
      </c>
      <c r="F98" s="43">
        <v>700</v>
      </c>
      <c r="G98" s="43">
        <v>800</v>
      </c>
    </row>
    <row r="99" spans="1:7" ht="38.25">
      <c r="A99" s="113"/>
      <c r="B99" s="56"/>
      <c r="C99" s="53" t="s">
        <v>492</v>
      </c>
      <c r="D99" s="56"/>
      <c r="E99" s="54" t="s">
        <v>295</v>
      </c>
      <c r="F99" s="43">
        <f>F100</f>
        <v>60</v>
      </c>
      <c r="G99" s="43">
        <f>G100</f>
        <v>60</v>
      </c>
    </row>
    <row r="100" spans="1:7" ht="12.75">
      <c r="A100" s="113"/>
      <c r="B100" s="56"/>
      <c r="C100" s="56"/>
      <c r="D100" s="56">
        <v>200</v>
      </c>
      <c r="E100" s="54" t="s">
        <v>270</v>
      </c>
      <c r="F100" s="43">
        <f>F101</f>
        <v>60</v>
      </c>
      <c r="G100" s="43">
        <f>G101</f>
        <v>60</v>
      </c>
    </row>
    <row r="101" spans="1:7" ht="25.5">
      <c r="A101" s="113"/>
      <c r="B101" s="56"/>
      <c r="C101" s="57"/>
      <c r="D101" s="57">
        <v>240</v>
      </c>
      <c r="E101" s="58" t="s">
        <v>271</v>
      </c>
      <c r="F101" s="43">
        <v>60</v>
      </c>
      <c r="G101" s="43">
        <v>60</v>
      </c>
    </row>
    <row r="102" spans="1:7" ht="25.5">
      <c r="A102" s="113"/>
      <c r="B102" s="56"/>
      <c r="C102" s="53" t="s">
        <v>493</v>
      </c>
      <c r="D102" s="56"/>
      <c r="E102" s="54" t="s">
        <v>296</v>
      </c>
      <c r="F102" s="43">
        <f>F103</f>
        <v>150</v>
      </c>
      <c r="G102" s="43">
        <f>G103</f>
        <v>150</v>
      </c>
    </row>
    <row r="103" spans="1:7" ht="12.75">
      <c r="A103" s="113"/>
      <c r="B103" s="56"/>
      <c r="C103" s="56"/>
      <c r="D103" s="56">
        <v>200</v>
      </c>
      <c r="E103" s="54" t="s">
        <v>270</v>
      </c>
      <c r="F103" s="43">
        <f>F104</f>
        <v>150</v>
      </c>
      <c r="G103" s="43">
        <f>G104</f>
        <v>150</v>
      </c>
    </row>
    <row r="104" spans="1:7" ht="25.5">
      <c r="A104" s="113"/>
      <c r="B104" s="57"/>
      <c r="C104" s="57"/>
      <c r="D104" s="57">
        <v>240</v>
      </c>
      <c r="E104" s="58" t="s">
        <v>271</v>
      </c>
      <c r="F104" s="43">
        <v>150</v>
      </c>
      <c r="G104" s="43">
        <v>150</v>
      </c>
    </row>
    <row r="105" spans="1:7" ht="38.25">
      <c r="A105" s="113"/>
      <c r="B105" s="56"/>
      <c r="C105" s="66" t="s">
        <v>658</v>
      </c>
      <c r="D105" s="67"/>
      <c r="E105" s="136" t="s">
        <v>659</v>
      </c>
      <c r="F105" s="43">
        <f>F106</f>
        <v>160</v>
      </c>
      <c r="G105" s="43">
        <f>G106</f>
        <v>160</v>
      </c>
    </row>
    <row r="106" spans="1:7" ht="12.75">
      <c r="A106" s="113"/>
      <c r="B106" s="56"/>
      <c r="C106" s="56"/>
      <c r="D106" s="56">
        <v>200</v>
      </c>
      <c r="E106" s="54" t="s">
        <v>270</v>
      </c>
      <c r="F106" s="43">
        <f>F107</f>
        <v>160</v>
      </c>
      <c r="G106" s="43">
        <f>G107</f>
        <v>160</v>
      </c>
    </row>
    <row r="107" spans="1:7" ht="25.5">
      <c r="A107" s="113"/>
      <c r="B107" s="48"/>
      <c r="C107" s="48"/>
      <c r="D107" s="56">
        <v>240</v>
      </c>
      <c r="E107" s="54" t="s">
        <v>271</v>
      </c>
      <c r="F107" s="43">
        <v>160</v>
      </c>
      <c r="G107" s="43">
        <v>160</v>
      </c>
    </row>
    <row r="108" spans="1:7" ht="38.25">
      <c r="A108" s="113"/>
      <c r="B108" s="48"/>
      <c r="C108" s="53" t="s">
        <v>496</v>
      </c>
      <c r="D108" s="48"/>
      <c r="E108" s="62" t="s">
        <v>349</v>
      </c>
      <c r="F108" s="43">
        <f>F109</f>
        <v>1555.8</v>
      </c>
      <c r="G108" s="43">
        <f>G109</f>
        <v>1555.8</v>
      </c>
    </row>
    <row r="109" spans="1:7" ht="38.25">
      <c r="A109" s="113"/>
      <c r="B109" s="48"/>
      <c r="C109" s="48"/>
      <c r="D109" s="59">
        <v>400</v>
      </c>
      <c r="E109" s="64" t="s">
        <v>343</v>
      </c>
      <c r="F109" s="43">
        <f>F110</f>
        <v>1555.8</v>
      </c>
      <c r="G109" s="43">
        <f>G110</f>
        <v>1555.8</v>
      </c>
    </row>
    <row r="110" spans="1:7" ht="12.75">
      <c r="A110" s="113"/>
      <c r="B110" s="48"/>
      <c r="C110" s="48"/>
      <c r="D110" s="59">
        <v>410</v>
      </c>
      <c r="E110" s="54" t="s">
        <v>344</v>
      </c>
      <c r="F110" s="43">
        <v>1555.8</v>
      </c>
      <c r="G110" s="43">
        <v>1555.8</v>
      </c>
    </row>
    <row r="111" spans="1:7" ht="38.25">
      <c r="A111" s="113"/>
      <c r="B111" s="48"/>
      <c r="C111" s="66" t="s">
        <v>588</v>
      </c>
      <c r="D111" s="56"/>
      <c r="E111" s="54" t="s">
        <v>289</v>
      </c>
      <c r="F111" s="43">
        <f>F112+F115+F118+F121+F124</f>
        <v>5929.3</v>
      </c>
      <c r="G111" s="43">
        <f>G112+G115+G118+G121+G124</f>
        <v>6644.8</v>
      </c>
    </row>
    <row r="112" spans="1:7" ht="25.5">
      <c r="A112" s="113"/>
      <c r="B112" s="56"/>
      <c r="C112" s="53" t="s">
        <v>590</v>
      </c>
      <c r="D112" s="56"/>
      <c r="E112" s="54" t="s">
        <v>299</v>
      </c>
      <c r="F112" s="43">
        <f>F113</f>
        <v>4</v>
      </c>
      <c r="G112" s="43">
        <f>G113</f>
        <v>4</v>
      </c>
    </row>
    <row r="113" spans="1:7" ht="12.75">
      <c r="A113" s="113"/>
      <c r="B113" s="56"/>
      <c r="C113" s="56"/>
      <c r="D113" s="56">
        <v>200</v>
      </c>
      <c r="E113" s="54" t="s">
        <v>270</v>
      </c>
      <c r="F113" s="43">
        <f>F114</f>
        <v>4</v>
      </c>
      <c r="G113" s="43">
        <f>G114</f>
        <v>4</v>
      </c>
    </row>
    <row r="114" spans="1:7" ht="25.5">
      <c r="A114" s="113"/>
      <c r="B114" s="56"/>
      <c r="C114" s="56"/>
      <c r="D114" s="56">
        <v>240</v>
      </c>
      <c r="E114" s="54" t="s">
        <v>271</v>
      </c>
      <c r="F114" s="43">
        <v>4</v>
      </c>
      <c r="G114" s="43">
        <v>4</v>
      </c>
    </row>
    <row r="115" spans="1:7" ht="38.25">
      <c r="A115" s="113"/>
      <c r="B115" s="56"/>
      <c r="C115" s="53" t="s">
        <v>591</v>
      </c>
      <c r="D115" s="56"/>
      <c r="E115" s="54" t="s">
        <v>300</v>
      </c>
      <c r="F115" s="43">
        <f>F116</f>
        <v>690</v>
      </c>
      <c r="G115" s="43">
        <f>G116</f>
        <v>690</v>
      </c>
    </row>
    <row r="116" spans="1:7" ht="12.75">
      <c r="A116" s="113"/>
      <c r="B116" s="56"/>
      <c r="C116" s="56"/>
      <c r="D116" s="56">
        <v>200</v>
      </c>
      <c r="E116" s="54" t="s">
        <v>270</v>
      </c>
      <c r="F116" s="43">
        <f>F117</f>
        <v>690</v>
      </c>
      <c r="G116" s="43">
        <f>G117</f>
        <v>690</v>
      </c>
    </row>
    <row r="117" spans="1:7" ht="25.5">
      <c r="A117" s="113"/>
      <c r="B117" s="56"/>
      <c r="C117" s="56"/>
      <c r="D117" s="56">
        <v>240</v>
      </c>
      <c r="E117" s="54" t="s">
        <v>271</v>
      </c>
      <c r="F117" s="43">
        <v>690</v>
      </c>
      <c r="G117" s="43">
        <v>690</v>
      </c>
    </row>
    <row r="118" spans="1:7" ht="38.25">
      <c r="A118" s="113"/>
      <c r="B118" s="56"/>
      <c r="C118" s="53" t="s">
        <v>592</v>
      </c>
      <c r="D118" s="56"/>
      <c r="E118" s="54" t="s">
        <v>301</v>
      </c>
      <c r="F118" s="43">
        <f>F119</f>
        <v>40</v>
      </c>
      <c r="G118" s="43">
        <f>G119</f>
        <v>40</v>
      </c>
    </row>
    <row r="119" spans="1:7" ht="12.75">
      <c r="A119" s="113"/>
      <c r="B119" s="56"/>
      <c r="C119" s="56"/>
      <c r="D119" s="56">
        <v>200</v>
      </c>
      <c r="E119" s="54" t="s">
        <v>270</v>
      </c>
      <c r="F119" s="43">
        <f>F120</f>
        <v>40</v>
      </c>
      <c r="G119" s="43">
        <f>G120</f>
        <v>40</v>
      </c>
    </row>
    <row r="120" spans="1:7" ht="25.5">
      <c r="A120" s="113"/>
      <c r="B120" s="56"/>
      <c r="C120" s="56"/>
      <c r="D120" s="56">
        <v>240</v>
      </c>
      <c r="E120" s="54" t="s">
        <v>271</v>
      </c>
      <c r="F120" s="43">
        <v>40</v>
      </c>
      <c r="G120" s="43">
        <v>40</v>
      </c>
    </row>
    <row r="121" spans="1:7" ht="38.25">
      <c r="A121" s="113"/>
      <c r="B121" s="56"/>
      <c r="C121" s="68" t="s">
        <v>594</v>
      </c>
      <c r="D121" s="59"/>
      <c r="E121" s="54" t="s">
        <v>303</v>
      </c>
      <c r="F121" s="43">
        <f>F122</f>
        <v>200</v>
      </c>
      <c r="G121" s="43">
        <f>G122</f>
        <v>200</v>
      </c>
    </row>
    <row r="122" spans="1:7" ht="12.75">
      <c r="A122" s="113"/>
      <c r="B122" s="56"/>
      <c r="C122" s="59"/>
      <c r="D122" s="59">
        <v>800</v>
      </c>
      <c r="E122" s="54" t="s">
        <v>272</v>
      </c>
      <c r="F122" s="43">
        <f>F123</f>
        <v>200</v>
      </c>
      <c r="G122" s="43">
        <f>G123</f>
        <v>200</v>
      </c>
    </row>
    <row r="123" spans="1:7" ht="12.75">
      <c r="A123" s="113"/>
      <c r="B123" s="56"/>
      <c r="C123" s="59"/>
      <c r="D123" s="59">
        <v>830</v>
      </c>
      <c r="E123" s="55" t="s">
        <v>273</v>
      </c>
      <c r="F123" s="43">
        <v>200</v>
      </c>
      <c r="G123" s="43">
        <v>200</v>
      </c>
    </row>
    <row r="124" spans="1:7" ht="51">
      <c r="A124" s="113"/>
      <c r="B124" s="56"/>
      <c r="C124" s="59" t="s">
        <v>668</v>
      </c>
      <c r="D124" s="71"/>
      <c r="E124" s="143" t="s">
        <v>669</v>
      </c>
      <c r="F124" s="43">
        <f aca="true" t="shared" si="5" ref="F124:G126">F125</f>
        <v>4995.3</v>
      </c>
      <c r="G124" s="43">
        <f t="shared" si="5"/>
        <v>5710.8</v>
      </c>
    </row>
    <row r="125" spans="1:7" ht="12.75">
      <c r="A125" s="113"/>
      <c r="B125" s="56"/>
      <c r="C125" s="56"/>
      <c r="D125" s="56">
        <v>200</v>
      </c>
      <c r="E125" s="54" t="s">
        <v>270</v>
      </c>
      <c r="F125" s="43">
        <f t="shared" si="5"/>
        <v>4995.3</v>
      </c>
      <c r="G125" s="43">
        <f t="shared" si="5"/>
        <v>5710.8</v>
      </c>
    </row>
    <row r="126" spans="1:7" ht="25.5">
      <c r="A126" s="113"/>
      <c r="B126" s="56"/>
      <c r="C126" s="56"/>
      <c r="D126" s="56">
        <v>240</v>
      </c>
      <c r="E126" s="54" t="s">
        <v>271</v>
      </c>
      <c r="F126" s="43">
        <f t="shared" si="5"/>
        <v>4995.3</v>
      </c>
      <c r="G126" s="43">
        <f t="shared" si="5"/>
        <v>5710.8</v>
      </c>
    </row>
    <row r="127" spans="1:7" ht="38.25">
      <c r="A127" s="113"/>
      <c r="B127" s="56"/>
      <c r="C127" s="56"/>
      <c r="D127" s="63"/>
      <c r="E127" s="64" t="s">
        <v>670</v>
      </c>
      <c r="F127" s="43">
        <v>4995.3</v>
      </c>
      <c r="G127" s="43">
        <v>5710.8</v>
      </c>
    </row>
    <row r="128" spans="1:7" ht="25.5">
      <c r="A128" s="113"/>
      <c r="B128" s="56"/>
      <c r="C128" s="53" t="s">
        <v>503</v>
      </c>
      <c r="D128" s="56"/>
      <c r="E128" s="54" t="s">
        <v>318</v>
      </c>
      <c r="F128" s="43">
        <f aca="true" t="shared" si="6" ref="F128:G132">F129</f>
        <v>509.6</v>
      </c>
      <c r="G128" s="43">
        <f t="shared" si="6"/>
        <v>509.6</v>
      </c>
    </row>
    <row r="129" spans="1:7" ht="25.5">
      <c r="A129" s="113"/>
      <c r="B129" s="56"/>
      <c r="C129" s="57" t="s">
        <v>544</v>
      </c>
      <c r="D129" s="70"/>
      <c r="E129" s="54" t="s">
        <v>397</v>
      </c>
      <c r="F129" s="43">
        <f t="shared" si="6"/>
        <v>509.6</v>
      </c>
      <c r="G129" s="43">
        <f t="shared" si="6"/>
        <v>509.6</v>
      </c>
    </row>
    <row r="130" spans="1:7" ht="38.25">
      <c r="A130" s="113"/>
      <c r="B130" s="56"/>
      <c r="C130" s="57" t="s">
        <v>553</v>
      </c>
      <c r="D130" s="70"/>
      <c r="E130" s="54" t="s">
        <v>552</v>
      </c>
      <c r="F130" s="43">
        <f t="shared" si="6"/>
        <v>509.6</v>
      </c>
      <c r="G130" s="43">
        <f t="shared" si="6"/>
        <v>509.6</v>
      </c>
    </row>
    <row r="131" spans="1:7" ht="12.75">
      <c r="A131" s="113"/>
      <c r="B131" s="56"/>
      <c r="C131" s="57" t="s">
        <v>137</v>
      </c>
      <c r="D131" s="70"/>
      <c r="E131" s="79" t="s">
        <v>146</v>
      </c>
      <c r="F131" s="43">
        <f t="shared" si="6"/>
        <v>509.6</v>
      </c>
      <c r="G131" s="43">
        <f t="shared" si="6"/>
        <v>509.6</v>
      </c>
    </row>
    <row r="132" spans="1:7" ht="38.25">
      <c r="A132" s="113"/>
      <c r="B132" s="56"/>
      <c r="C132" s="57"/>
      <c r="D132" s="63">
        <v>600</v>
      </c>
      <c r="E132" s="64" t="s">
        <v>297</v>
      </c>
      <c r="F132" s="43">
        <f t="shared" si="6"/>
        <v>509.6</v>
      </c>
      <c r="G132" s="43">
        <f t="shared" si="6"/>
        <v>509.6</v>
      </c>
    </row>
    <row r="133" spans="1:7" ht="12.75">
      <c r="A133" s="113"/>
      <c r="B133" s="56"/>
      <c r="C133" s="57"/>
      <c r="D133" s="70">
        <v>610</v>
      </c>
      <c r="E133" s="79" t="s">
        <v>329</v>
      </c>
      <c r="F133" s="43">
        <v>509.6</v>
      </c>
      <c r="G133" s="43">
        <v>509.6</v>
      </c>
    </row>
    <row r="134" spans="1:7" ht="38.25">
      <c r="A134" s="113"/>
      <c r="B134" s="56"/>
      <c r="C134" s="53" t="s">
        <v>568</v>
      </c>
      <c r="D134" s="56"/>
      <c r="E134" s="54" t="s">
        <v>304</v>
      </c>
      <c r="F134" s="43">
        <f>F135</f>
        <v>961</v>
      </c>
      <c r="G134" s="43">
        <f>G135</f>
        <v>961</v>
      </c>
    </row>
    <row r="135" spans="1:7" ht="12.75">
      <c r="A135" s="113"/>
      <c r="B135" s="56"/>
      <c r="C135" s="53" t="s">
        <v>569</v>
      </c>
      <c r="D135" s="56"/>
      <c r="E135" s="54" t="s">
        <v>305</v>
      </c>
      <c r="F135" s="43">
        <f>F136</f>
        <v>961</v>
      </c>
      <c r="G135" s="43">
        <f>G136</f>
        <v>961</v>
      </c>
    </row>
    <row r="136" spans="1:7" ht="38.25">
      <c r="A136" s="113"/>
      <c r="B136" s="56"/>
      <c r="C136" s="53" t="s">
        <v>570</v>
      </c>
      <c r="D136" s="56"/>
      <c r="E136" s="54" t="s">
        <v>565</v>
      </c>
      <c r="F136" s="43">
        <f>F137+F140</f>
        <v>961</v>
      </c>
      <c r="G136" s="43">
        <f>G137+G140</f>
        <v>961</v>
      </c>
    </row>
    <row r="137" spans="1:7" ht="12.75">
      <c r="A137" s="113"/>
      <c r="B137" s="56"/>
      <c r="C137" s="53" t="s">
        <v>571</v>
      </c>
      <c r="D137" s="56"/>
      <c r="E137" s="54" t="s">
        <v>566</v>
      </c>
      <c r="F137" s="43">
        <f>F138</f>
        <v>200</v>
      </c>
      <c r="G137" s="43">
        <f>G138</f>
        <v>200</v>
      </c>
    </row>
    <row r="138" spans="1:7" ht="12.75">
      <c r="A138" s="113"/>
      <c r="B138" s="56"/>
      <c r="C138" s="56"/>
      <c r="D138" s="56">
        <v>200</v>
      </c>
      <c r="E138" s="54" t="s">
        <v>270</v>
      </c>
      <c r="F138" s="43">
        <f>F139</f>
        <v>200</v>
      </c>
      <c r="G138" s="43">
        <f>G139</f>
        <v>200</v>
      </c>
    </row>
    <row r="139" spans="1:7" ht="25.5">
      <c r="A139" s="113"/>
      <c r="B139" s="56"/>
      <c r="C139" s="56"/>
      <c r="D139" s="56">
        <v>240</v>
      </c>
      <c r="E139" s="54" t="s">
        <v>271</v>
      </c>
      <c r="F139" s="43">
        <v>200</v>
      </c>
      <c r="G139" s="43">
        <v>200</v>
      </c>
    </row>
    <row r="140" spans="1:7" ht="12.75">
      <c r="A140" s="113"/>
      <c r="B140" s="56"/>
      <c r="C140" s="53" t="s">
        <v>572</v>
      </c>
      <c r="D140" s="56"/>
      <c r="E140" s="54" t="s">
        <v>567</v>
      </c>
      <c r="F140" s="43">
        <f>F141</f>
        <v>761</v>
      </c>
      <c r="G140" s="43">
        <f>G141</f>
        <v>761</v>
      </c>
    </row>
    <row r="141" spans="1:7" ht="12.75">
      <c r="A141" s="113"/>
      <c r="B141" s="56"/>
      <c r="C141" s="56"/>
      <c r="D141" s="56">
        <v>200</v>
      </c>
      <c r="E141" s="54" t="s">
        <v>270</v>
      </c>
      <c r="F141" s="43">
        <f>F142</f>
        <v>761</v>
      </c>
      <c r="G141" s="43">
        <f>G142</f>
        <v>761</v>
      </c>
    </row>
    <row r="142" spans="1:7" ht="25.5">
      <c r="A142" s="113"/>
      <c r="B142" s="56"/>
      <c r="C142" s="56"/>
      <c r="D142" s="56">
        <v>240</v>
      </c>
      <c r="E142" s="54" t="s">
        <v>271</v>
      </c>
      <c r="F142" s="43">
        <v>761</v>
      </c>
      <c r="G142" s="43">
        <v>761</v>
      </c>
    </row>
    <row r="143" spans="1:7" ht="25.5">
      <c r="A143" s="113"/>
      <c r="B143" s="49" t="s">
        <v>311</v>
      </c>
      <c r="C143" s="49"/>
      <c r="D143" s="49"/>
      <c r="E143" s="51" t="s">
        <v>312</v>
      </c>
      <c r="F143" s="112">
        <f>F144+F152+F159</f>
        <v>988.3</v>
      </c>
      <c r="G143" s="112">
        <f>G144+G152+G159</f>
        <v>984.9</v>
      </c>
    </row>
    <row r="144" spans="1:7" s="178" customFormat="1" ht="38.25">
      <c r="A144" s="176"/>
      <c r="B144" s="49" t="s">
        <v>313</v>
      </c>
      <c r="C144" s="49"/>
      <c r="D144" s="49"/>
      <c r="E144" s="51" t="s">
        <v>314</v>
      </c>
      <c r="F144" s="112">
        <f aca="true" t="shared" si="7" ref="F144:G150">F145</f>
        <v>555.5</v>
      </c>
      <c r="G144" s="112">
        <f t="shared" si="7"/>
        <v>555.5</v>
      </c>
    </row>
    <row r="145" spans="1:7" s="178" customFormat="1" ht="25.5">
      <c r="A145" s="176"/>
      <c r="B145" s="49"/>
      <c r="C145" s="53" t="s">
        <v>503</v>
      </c>
      <c r="D145" s="56"/>
      <c r="E145" s="54" t="s">
        <v>318</v>
      </c>
      <c r="F145" s="43">
        <f t="shared" si="7"/>
        <v>555.5</v>
      </c>
      <c r="G145" s="43">
        <f t="shared" si="7"/>
        <v>555.5</v>
      </c>
    </row>
    <row r="146" spans="1:7" s="178" customFormat="1" ht="38.25">
      <c r="A146" s="176"/>
      <c r="B146" s="49"/>
      <c r="C146" s="53" t="s">
        <v>527</v>
      </c>
      <c r="D146" s="56"/>
      <c r="E146" s="54" t="s">
        <v>531</v>
      </c>
      <c r="F146" s="43">
        <f t="shared" si="7"/>
        <v>555.5</v>
      </c>
      <c r="G146" s="43">
        <f t="shared" si="7"/>
        <v>555.5</v>
      </c>
    </row>
    <row r="147" spans="1:7" ht="38.25">
      <c r="A147" s="113"/>
      <c r="B147" s="56"/>
      <c r="C147" s="53" t="s">
        <v>533</v>
      </c>
      <c r="D147" s="56"/>
      <c r="E147" s="54" t="s">
        <v>534</v>
      </c>
      <c r="F147" s="43">
        <f t="shared" si="7"/>
        <v>555.5</v>
      </c>
      <c r="G147" s="43">
        <f t="shared" si="7"/>
        <v>555.5</v>
      </c>
    </row>
    <row r="148" spans="1:7" ht="25.5">
      <c r="A148" s="113"/>
      <c r="B148" s="56"/>
      <c r="C148" s="53" t="s">
        <v>535</v>
      </c>
      <c r="D148" s="56"/>
      <c r="E148" s="54" t="s">
        <v>536</v>
      </c>
      <c r="F148" s="43">
        <f t="shared" si="7"/>
        <v>555.5</v>
      </c>
      <c r="G148" s="43">
        <f t="shared" si="7"/>
        <v>555.5</v>
      </c>
    </row>
    <row r="149" spans="1:7" ht="38.25">
      <c r="A149" s="113"/>
      <c r="B149" s="56"/>
      <c r="C149" s="53" t="s">
        <v>538</v>
      </c>
      <c r="D149" s="56"/>
      <c r="E149" s="54" t="s">
        <v>315</v>
      </c>
      <c r="F149" s="43">
        <f t="shared" si="7"/>
        <v>555.5</v>
      </c>
      <c r="G149" s="43">
        <f t="shared" si="7"/>
        <v>555.5</v>
      </c>
    </row>
    <row r="150" spans="1:7" ht="12.75">
      <c r="A150" s="176"/>
      <c r="C150" s="56"/>
      <c r="D150" s="63">
        <v>500</v>
      </c>
      <c r="E150" s="64" t="s">
        <v>286</v>
      </c>
      <c r="F150" s="43">
        <f t="shared" si="7"/>
        <v>555.5</v>
      </c>
      <c r="G150" s="43">
        <f t="shared" si="7"/>
        <v>555.5</v>
      </c>
    </row>
    <row r="151" spans="1:7" ht="12.75">
      <c r="A151" s="176"/>
      <c r="B151" s="56"/>
      <c r="C151" s="56"/>
      <c r="D151" s="63">
        <v>540</v>
      </c>
      <c r="E151" s="64" t="s">
        <v>253</v>
      </c>
      <c r="F151" s="43">
        <v>555.5</v>
      </c>
      <c r="G151" s="43">
        <v>555.5</v>
      </c>
    </row>
    <row r="152" spans="1:7" s="178" customFormat="1" ht="12.75">
      <c r="A152" s="176"/>
      <c r="B152" s="49" t="s">
        <v>316</v>
      </c>
      <c r="C152" s="49"/>
      <c r="D152" s="49"/>
      <c r="E152" s="115" t="s">
        <v>317</v>
      </c>
      <c r="F152" s="112">
        <f aca="true" t="shared" si="8" ref="F152:G157">F153</f>
        <v>300</v>
      </c>
      <c r="G152" s="112">
        <f t="shared" si="8"/>
        <v>300</v>
      </c>
    </row>
    <row r="153" spans="1:7" ht="25.5">
      <c r="A153" s="176"/>
      <c r="B153" s="56"/>
      <c r="C153" s="53" t="s">
        <v>503</v>
      </c>
      <c r="D153" s="56"/>
      <c r="E153" s="54" t="s">
        <v>318</v>
      </c>
      <c r="F153" s="43">
        <f t="shared" si="8"/>
        <v>300</v>
      </c>
      <c r="G153" s="43">
        <f t="shared" si="8"/>
        <v>300</v>
      </c>
    </row>
    <row r="154" spans="1:7" ht="38.25">
      <c r="A154" s="176"/>
      <c r="B154" s="56"/>
      <c r="C154" s="53" t="s">
        <v>527</v>
      </c>
      <c r="D154" s="56"/>
      <c r="E154" s="54" t="s">
        <v>531</v>
      </c>
      <c r="F154" s="43">
        <f t="shared" si="8"/>
        <v>300</v>
      </c>
      <c r="G154" s="43">
        <f t="shared" si="8"/>
        <v>300</v>
      </c>
    </row>
    <row r="155" spans="1:7" ht="41.25" customHeight="1">
      <c r="A155" s="176"/>
      <c r="B155" s="56"/>
      <c r="C155" s="53" t="s">
        <v>529</v>
      </c>
      <c r="D155" s="56"/>
      <c r="E155" s="54" t="s">
        <v>528</v>
      </c>
      <c r="F155" s="43">
        <f t="shared" si="8"/>
        <v>300</v>
      </c>
      <c r="G155" s="43">
        <f t="shared" si="8"/>
        <v>300</v>
      </c>
    </row>
    <row r="156" spans="1:7" ht="38.25">
      <c r="A156" s="176"/>
      <c r="B156" s="113"/>
      <c r="C156" s="53" t="s">
        <v>530</v>
      </c>
      <c r="D156" s="56"/>
      <c r="E156" s="54" t="s">
        <v>532</v>
      </c>
      <c r="F156" s="43">
        <f t="shared" si="8"/>
        <v>300</v>
      </c>
      <c r="G156" s="43">
        <f t="shared" si="8"/>
        <v>300</v>
      </c>
    </row>
    <row r="157" spans="1:7" ht="12.75">
      <c r="A157" s="176"/>
      <c r="B157" s="113"/>
      <c r="C157" s="56"/>
      <c r="D157" s="56">
        <v>200</v>
      </c>
      <c r="E157" s="54" t="s">
        <v>270</v>
      </c>
      <c r="F157" s="43">
        <f t="shared" si="8"/>
        <v>300</v>
      </c>
      <c r="G157" s="43">
        <f t="shared" si="8"/>
        <v>300</v>
      </c>
    </row>
    <row r="158" spans="1:7" ht="12.75">
      <c r="A158" s="176"/>
      <c r="B158" s="116"/>
      <c r="C158" s="56"/>
      <c r="D158" s="56">
        <v>240</v>
      </c>
      <c r="E158" s="55" t="s">
        <v>271</v>
      </c>
      <c r="F158" s="43">
        <v>300</v>
      </c>
      <c r="G158" s="43">
        <v>300</v>
      </c>
    </row>
    <row r="159" spans="1:7" ht="25.5">
      <c r="A159" s="176"/>
      <c r="B159" s="69" t="s">
        <v>319</v>
      </c>
      <c r="C159" s="49"/>
      <c r="D159" s="49"/>
      <c r="E159" s="51" t="s">
        <v>320</v>
      </c>
      <c r="F159" s="112">
        <f aca="true" t="shared" si="9" ref="F159:G164">F160</f>
        <v>132.8</v>
      </c>
      <c r="G159" s="112">
        <f t="shared" si="9"/>
        <v>129.4</v>
      </c>
    </row>
    <row r="160" spans="1:7" ht="38.25">
      <c r="A160" s="176"/>
      <c r="B160" s="49"/>
      <c r="C160" s="53" t="s">
        <v>568</v>
      </c>
      <c r="D160" s="56"/>
      <c r="E160" s="54" t="s">
        <v>304</v>
      </c>
      <c r="F160" s="43">
        <f t="shared" si="9"/>
        <v>132.8</v>
      </c>
      <c r="G160" s="43">
        <f t="shared" si="9"/>
        <v>129.4</v>
      </c>
    </row>
    <row r="161" spans="1:7" ht="12.75">
      <c r="A161" s="176"/>
      <c r="B161" s="49"/>
      <c r="C161" s="53" t="s">
        <v>569</v>
      </c>
      <c r="D161" s="56"/>
      <c r="E161" s="54" t="s">
        <v>305</v>
      </c>
      <c r="F161" s="43">
        <f t="shared" si="9"/>
        <v>132.8</v>
      </c>
      <c r="G161" s="43">
        <f t="shared" si="9"/>
        <v>129.4</v>
      </c>
    </row>
    <row r="162" spans="1:7" ht="38.25">
      <c r="A162" s="176"/>
      <c r="B162" s="49"/>
      <c r="C162" s="53" t="s">
        <v>570</v>
      </c>
      <c r="D162" s="56"/>
      <c r="E162" s="54" t="s">
        <v>565</v>
      </c>
      <c r="F162" s="43">
        <f>F163+F166+F169</f>
        <v>132.8</v>
      </c>
      <c r="G162" s="43">
        <f>G163+G166+G169</f>
        <v>129.4</v>
      </c>
    </row>
    <row r="163" spans="1:7" ht="38.25">
      <c r="A163" s="176"/>
      <c r="B163" s="49"/>
      <c r="C163" s="53" t="s">
        <v>575</v>
      </c>
      <c r="D163" s="56"/>
      <c r="E163" s="54" t="s">
        <v>393</v>
      </c>
      <c r="F163" s="43">
        <f t="shared" si="9"/>
        <v>30.700000000000003</v>
      </c>
      <c r="G163" s="43">
        <f t="shared" si="9"/>
        <v>27.299999999999997</v>
      </c>
    </row>
    <row r="164" spans="1:7" ht="12.75">
      <c r="A164" s="176"/>
      <c r="B164" s="49"/>
      <c r="C164" s="53"/>
      <c r="D164" s="56">
        <v>200</v>
      </c>
      <c r="E164" s="54" t="s">
        <v>270</v>
      </c>
      <c r="F164" s="43">
        <f t="shared" si="9"/>
        <v>30.700000000000003</v>
      </c>
      <c r="G164" s="43">
        <f t="shared" si="9"/>
        <v>27.299999999999997</v>
      </c>
    </row>
    <row r="165" spans="1:7" ht="25.5">
      <c r="A165" s="176"/>
      <c r="B165" s="49"/>
      <c r="C165" s="56"/>
      <c r="D165" s="56">
        <v>240</v>
      </c>
      <c r="E165" s="54" t="s">
        <v>271</v>
      </c>
      <c r="F165" s="43">
        <f>100-69.3</f>
        <v>30.700000000000003</v>
      </c>
      <c r="G165" s="43">
        <f>100-72.7</f>
        <v>27.299999999999997</v>
      </c>
    </row>
    <row r="166" spans="1:7" ht="38.25">
      <c r="A166" s="176"/>
      <c r="B166" s="49"/>
      <c r="C166" s="185" t="s">
        <v>142</v>
      </c>
      <c r="D166" s="185"/>
      <c r="E166" s="119" t="s">
        <v>141</v>
      </c>
      <c r="F166" s="43">
        <f>F167</f>
        <v>100.3</v>
      </c>
      <c r="G166" s="43">
        <f>G167</f>
        <v>100.3</v>
      </c>
    </row>
    <row r="167" spans="1:7" ht="12.75">
      <c r="A167" s="176"/>
      <c r="B167" s="49"/>
      <c r="C167" s="186"/>
      <c r="D167" s="187">
        <v>300</v>
      </c>
      <c r="E167" s="64" t="s">
        <v>376</v>
      </c>
      <c r="F167" s="43">
        <f>F168</f>
        <v>100.3</v>
      </c>
      <c r="G167" s="43">
        <f>G168</f>
        <v>100.3</v>
      </c>
    </row>
    <row r="168" spans="1:7" ht="25.5">
      <c r="A168" s="176"/>
      <c r="B168" s="49"/>
      <c r="C168" s="186"/>
      <c r="D168" s="187">
        <v>310</v>
      </c>
      <c r="E168" s="64" t="s">
        <v>377</v>
      </c>
      <c r="F168" s="43">
        <v>100.3</v>
      </c>
      <c r="G168" s="43">
        <v>100.3</v>
      </c>
    </row>
    <row r="169" spans="1:7" ht="51">
      <c r="A169" s="176"/>
      <c r="B169" s="49"/>
      <c r="C169" s="185" t="s">
        <v>144</v>
      </c>
      <c r="D169" s="185"/>
      <c r="E169" s="119" t="s">
        <v>143</v>
      </c>
      <c r="F169" s="43">
        <f>F170</f>
        <v>1.8</v>
      </c>
      <c r="G169" s="43">
        <f>G170</f>
        <v>1.8</v>
      </c>
    </row>
    <row r="170" spans="1:7" ht="12.75">
      <c r="A170" s="176"/>
      <c r="B170" s="49"/>
      <c r="C170" s="188"/>
      <c r="D170" s="189">
        <v>200</v>
      </c>
      <c r="E170" s="54" t="s">
        <v>270</v>
      </c>
      <c r="F170" s="43">
        <f>F171</f>
        <v>1.8</v>
      </c>
      <c r="G170" s="43">
        <f>G171</f>
        <v>1.8</v>
      </c>
    </row>
    <row r="171" spans="1:7" ht="25.5">
      <c r="A171" s="176"/>
      <c r="B171" s="49"/>
      <c r="C171" s="188"/>
      <c r="D171" s="189">
        <v>240</v>
      </c>
      <c r="E171" s="54" t="s">
        <v>271</v>
      </c>
      <c r="F171" s="43">
        <v>1.8</v>
      </c>
      <c r="G171" s="43">
        <v>1.8</v>
      </c>
    </row>
    <row r="172" spans="1:7" ht="12.75">
      <c r="A172" s="113"/>
      <c r="B172" s="49" t="s">
        <v>322</v>
      </c>
      <c r="C172" s="49"/>
      <c r="D172" s="49"/>
      <c r="E172" s="115" t="s">
        <v>323</v>
      </c>
      <c r="F172" s="112">
        <f>F180+F212+F173</f>
        <v>35398.899999999994</v>
      </c>
      <c r="G172" s="112">
        <f>G180+G212+G173</f>
        <v>21900.399999999998</v>
      </c>
    </row>
    <row r="173" spans="1:7" ht="12.75">
      <c r="A173" s="113"/>
      <c r="B173" s="116" t="s">
        <v>439</v>
      </c>
      <c r="C173" s="60"/>
      <c r="D173" s="60"/>
      <c r="E173" s="115" t="s">
        <v>440</v>
      </c>
      <c r="F173" s="112">
        <f aca="true" t="shared" si="10" ref="F173:G178">F174</f>
        <v>464.1</v>
      </c>
      <c r="G173" s="112">
        <f t="shared" si="10"/>
        <v>464.1</v>
      </c>
    </row>
    <row r="174" spans="1:7" ht="25.5">
      <c r="A174" s="113"/>
      <c r="B174" s="49"/>
      <c r="C174" s="53" t="s">
        <v>503</v>
      </c>
      <c r="D174" s="56"/>
      <c r="E174" s="54" t="s">
        <v>318</v>
      </c>
      <c r="F174" s="43">
        <f t="shared" si="10"/>
        <v>464.1</v>
      </c>
      <c r="G174" s="43">
        <f t="shared" si="10"/>
        <v>464.1</v>
      </c>
    </row>
    <row r="175" spans="1:7" ht="25.5">
      <c r="A175" s="113"/>
      <c r="B175" s="49"/>
      <c r="C175" s="57" t="s">
        <v>544</v>
      </c>
      <c r="D175" s="70"/>
      <c r="E175" s="54" t="s">
        <v>397</v>
      </c>
      <c r="F175" s="43">
        <f t="shared" si="10"/>
        <v>464.1</v>
      </c>
      <c r="G175" s="43">
        <f t="shared" si="10"/>
        <v>464.1</v>
      </c>
    </row>
    <row r="176" spans="1:7" ht="38.25">
      <c r="A176" s="113"/>
      <c r="B176" s="49"/>
      <c r="C176" s="57" t="s">
        <v>553</v>
      </c>
      <c r="D176" s="70"/>
      <c r="E176" s="54" t="s">
        <v>552</v>
      </c>
      <c r="F176" s="43">
        <f t="shared" si="10"/>
        <v>464.1</v>
      </c>
      <c r="G176" s="43">
        <f t="shared" si="10"/>
        <v>464.1</v>
      </c>
    </row>
    <row r="177" spans="1:7" ht="38.25">
      <c r="A177" s="113"/>
      <c r="B177" s="49"/>
      <c r="C177" s="56" t="s">
        <v>554</v>
      </c>
      <c r="D177" s="71"/>
      <c r="E177" s="64" t="s">
        <v>551</v>
      </c>
      <c r="F177" s="43">
        <f t="shared" si="10"/>
        <v>464.1</v>
      </c>
      <c r="G177" s="43">
        <f t="shared" si="10"/>
        <v>464.1</v>
      </c>
    </row>
    <row r="178" spans="1:7" ht="38.25">
      <c r="A178" s="113"/>
      <c r="B178" s="49"/>
      <c r="C178" s="59"/>
      <c r="D178" s="71">
        <v>600</v>
      </c>
      <c r="E178" s="64" t="s">
        <v>297</v>
      </c>
      <c r="F178" s="43">
        <f t="shared" si="10"/>
        <v>464.1</v>
      </c>
      <c r="G178" s="43">
        <f t="shared" si="10"/>
        <v>464.1</v>
      </c>
    </row>
    <row r="179" spans="1:7" ht="12.75">
      <c r="A179" s="113"/>
      <c r="B179" s="49"/>
      <c r="C179" s="59"/>
      <c r="D179" s="71">
        <v>610</v>
      </c>
      <c r="E179" s="72" t="s">
        <v>329</v>
      </c>
      <c r="F179" s="43">
        <v>464.1</v>
      </c>
      <c r="G179" s="43">
        <v>464.1</v>
      </c>
    </row>
    <row r="180" spans="1:7" ht="12.75">
      <c r="A180" s="113"/>
      <c r="B180" s="116" t="s">
        <v>324</v>
      </c>
      <c r="C180" s="73"/>
      <c r="D180" s="73"/>
      <c r="E180" s="115" t="s">
        <v>325</v>
      </c>
      <c r="F180" s="112">
        <f>F186+F181+F208</f>
        <v>34684.799999999996</v>
      </c>
      <c r="G180" s="112">
        <f>G186+G181+G208</f>
        <v>21186.3</v>
      </c>
    </row>
    <row r="181" spans="1:7" s="178" customFormat="1" ht="27.75" customHeight="1">
      <c r="A181" s="176"/>
      <c r="B181" s="49"/>
      <c r="C181" s="53" t="s">
        <v>484</v>
      </c>
      <c r="D181" s="56"/>
      <c r="E181" s="54" t="s">
        <v>326</v>
      </c>
      <c r="F181" s="43">
        <f>F182</f>
        <v>3398.2</v>
      </c>
      <c r="G181" s="43">
        <f>G182</f>
        <v>0</v>
      </c>
    </row>
    <row r="182" spans="1:7" s="178" customFormat="1" ht="54" customHeight="1">
      <c r="A182" s="176"/>
      <c r="B182" s="49"/>
      <c r="C182" s="59" t="s">
        <v>485</v>
      </c>
      <c r="D182" s="71"/>
      <c r="E182" s="64" t="s">
        <v>327</v>
      </c>
      <c r="F182" s="43">
        <f aca="true" t="shared" si="11" ref="F182:G184">F183</f>
        <v>3398.2</v>
      </c>
      <c r="G182" s="43">
        <f t="shared" si="11"/>
        <v>0</v>
      </c>
    </row>
    <row r="183" spans="1:7" s="178" customFormat="1" ht="25.5">
      <c r="A183" s="176"/>
      <c r="B183" s="49"/>
      <c r="C183" s="68" t="s">
        <v>486</v>
      </c>
      <c r="D183" s="73"/>
      <c r="E183" s="54" t="s">
        <v>29</v>
      </c>
      <c r="F183" s="43">
        <f t="shared" si="11"/>
        <v>3398.2</v>
      </c>
      <c r="G183" s="43">
        <f t="shared" si="11"/>
        <v>0</v>
      </c>
    </row>
    <row r="184" spans="1:7" s="178" customFormat="1" ht="29.25" customHeight="1">
      <c r="A184" s="176"/>
      <c r="B184" s="49"/>
      <c r="C184" s="73"/>
      <c r="D184" s="59">
        <v>400</v>
      </c>
      <c r="E184" s="64" t="s">
        <v>343</v>
      </c>
      <c r="F184" s="43">
        <f t="shared" si="11"/>
        <v>3398.2</v>
      </c>
      <c r="G184" s="43">
        <f t="shared" si="11"/>
        <v>0</v>
      </c>
    </row>
    <row r="185" spans="1:7" s="178" customFormat="1" ht="12.75" customHeight="1">
      <c r="A185" s="176"/>
      <c r="B185" s="49"/>
      <c r="C185" s="74"/>
      <c r="D185" s="59">
        <v>410</v>
      </c>
      <c r="E185" s="54" t="s">
        <v>344</v>
      </c>
      <c r="F185" s="43">
        <v>3398.2</v>
      </c>
      <c r="G185" s="43">
        <v>0</v>
      </c>
    </row>
    <row r="186" spans="1:7" ht="25.5">
      <c r="A186" s="113"/>
      <c r="B186" s="113"/>
      <c r="C186" s="53" t="s">
        <v>503</v>
      </c>
      <c r="D186" s="56"/>
      <c r="E186" s="54" t="s">
        <v>318</v>
      </c>
      <c r="F186" s="43">
        <f>F187+F203</f>
        <v>31282.5</v>
      </c>
      <c r="G186" s="43">
        <f>G187+G203</f>
        <v>21186.3</v>
      </c>
    </row>
    <row r="187" spans="1:7" ht="38.25">
      <c r="A187" s="113"/>
      <c r="B187" s="113"/>
      <c r="C187" s="53" t="s">
        <v>521</v>
      </c>
      <c r="D187" s="56"/>
      <c r="E187" s="54" t="s">
        <v>394</v>
      </c>
      <c r="F187" s="43">
        <f>F188+F200+F197</f>
        <v>30354.2</v>
      </c>
      <c r="G187" s="43">
        <f>G188+G200+G197</f>
        <v>20258</v>
      </c>
    </row>
    <row r="188" spans="1:7" ht="38.25">
      <c r="A188" s="113"/>
      <c r="B188" s="113"/>
      <c r="C188" s="53" t="s">
        <v>523</v>
      </c>
      <c r="D188" s="56"/>
      <c r="E188" s="54" t="s">
        <v>522</v>
      </c>
      <c r="F188" s="43">
        <f>F189+F192</f>
        <v>23091.3</v>
      </c>
      <c r="G188" s="43">
        <f>G189+G192</f>
        <v>13722.4</v>
      </c>
    </row>
    <row r="189" spans="1:7" ht="25.5">
      <c r="A189" s="113"/>
      <c r="B189" s="113"/>
      <c r="C189" s="53" t="s">
        <v>524</v>
      </c>
      <c r="D189" s="56"/>
      <c r="E189" s="54" t="s">
        <v>328</v>
      </c>
      <c r="F189" s="43">
        <f>F190</f>
        <v>15062.2</v>
      </c>
      <c r="G189" s="43">
        <f>G190</f>
        <v>8832.9</v>
      </c>
    </row>
    <row r="190" spans="1:7" ht="38.25">
      <c r="A190" s="113"/>
      <c r="B190" s="113"/>
      <c r="C190" s="73"/>
      <c r="D190" s="71">
        <v>600</v>
      </c>
      <c r="E190" s="64" t="s">
        <v>297</v>
      </c>
      <c r="F190" s="43">
        <f>F191</f>
        <v>15062.2</v>
      </c>
      <c r="G190" s="43">
        <f>G191</f>
        <v>8832.9</v>
      </c>
    </row>
    <row r="191" spans="1:7" ht="12.75">
      <c r="A191" s="113"/>
      <c r="B191" s="113"/>
      <c r="C191" s="73"/>
      <c r="D191" s="71">
        <v>610</v>
      </c>
      <c r="E191" s="72" t="s">
        <v>329</v>
      </c>
      <c r="F191" s="43">
        <v>15062.2</v>
      </c>
      <c r="G191" s="43">
        <v>8832.9</v>
      </c>
    </row>
    <row r="192" spans="1:7" ht="25.5">
      <c r="A192" s="113"/>
      <c r="B192" s="113"/>
      <c r="C192" s="53" t="s">
        <v>525</v>
      </c>
      <c r="D192" s="75"/>
      <c r="E192" s="62" t="s">
        <v>526</v>
      </c>
      <c r="F192" s="43">
        <f>F193+F195</f>
        <v>8029.099999999999</v>
      </c>
      <c r="G192" s="43">
        <f>G193+G195</f>
        <v>4889.5</v>
      </c>
    </row>
    <row r="193" spans="1:7" ht="38.25">
      <c r="A193" s="113"/>
      <c r="B193" s="113"/>
      <c r="C193" s="59"/>
      <c r="D193" s="71">
        <v>600</v>
      </c>
      <c r="E193" s="64" t="s">
        <v>297</v>
      </c>
      <c r="F193" s="43">
        <f>F194</f>
        <v>3785.8</v>
      </c>
      <c r="G193" s="43">
        <f>G194</f>
        <v>1174.2</v>
      </c>
    </row>
    <row r="194" spans="1:7" ht="12.75">
      <c r="A194" s="113"/>
      <c r="B194" s="113"/>
      <c r="C194" s="59"/>
      <c r="D194" s="71">
        <v>610</v>
      </c>
      <c r="E194" s="72" t="s">
        <v>329</v>
      </c>
      <c r="F194" s="43">
        <v>3785.8</v>
      </c>
      <c r="G194" s="43">
        <v>1174.2</v>
      </c>
    </row>
    <row r="195" spans="1:7" ht="16.5" customHeight="1">
      <c r="A195" s="113"/>
      <c r="B195" s="113"/>
      <c r="C195" s="75"/>
      <c r="D195" s="53" t="s">
        <v>335</v>
      </c>
      <c r="E195" s="54" t="s">
        <v>270</v>
      </c>
      <c r="F195" s="43">
        <f>F196</f>
        <v>4243.299999999999</v>
      </c>
      <c r="G195" s="43">
        <f>G196</f>
        <v>3715.3</v>
      </c>
    </row>
    <row r="196" spans="1:7" ht="28.5" customHeight="1">
      <c r="A196" s="113"/>
      <c r="B196" s="113"/>
      <c r="C196" s="75"/>
      <c r="D196" s="53" t="s">
        <v>336</v>
      </c>
      <c r="E196" s="54" t="s">
        <v>271</v>
      </c>
      <c r="F196" s="43">
        <f>4974.7-727.3-4.1</f>
        <v>4243.299999999999</v>
      </c>
      <c r="G196" s="43">
        <v>3715.3</v>
      </c>
    </row>
    <row r="197" spans="1:7" ht="84" customHeight="1">
      <c r="A197" s="113"/>
      <c r="B197" s="113"/>
      <c r="C197" s="68" t="s">
        <v>794</v>
      </c>
      <c r="D197" s="56"/>
      <c r="E197" s="85" t="s">
        <v>795</v>
      </c>
      <c r="F197" s="43">
        <f>F198</f>
        <v>727.3</v>
      </c>
      <c r="G197" s="43">
        <f>G198</f>
        <v>0</v>
      </c>
    </row>
    <row r="198" spans="1:7" ht="12.75">
      <c r="A198" s="113"/>
      <c r="B198" s="113"/>
      <c r="C198" s="73"/>
      <c r="D198" s="63">
        <v>500</v>
      </c>
      <c r="E198" s="64" t="s">
        <v>286</v>
      </c>
      <c r="F198" s="43">
        <f>F199</f>
        <v>727.3</v>
      </c>
      <c r="G198" s="43">
        <f>G199</f>
        <v>0</v>
      </c>
    </row>
    <row r="199" spans="1:7" ht="12.75">
      <c r="A199" s="113"/>
      <c r="B199" s="113"/>
      <c r="C199" s="73"/>
      <c r="D199" s="63">
        <v>540</v>
      </c>
      <c r="E199" s="64" t="s">
        <v>253</v>
      </c>
      <c r="F199" s="43">
        <v>727.3</v>
      </c>
      <c r="G199" s="43">
        <v>0</v>
      </c>
    </row>
    <row r="200" spans="1:7" ht="28.5" customHeight="1">
      <c r="A200" s="113"/>
      <c r="B200" s="113"/>
      <c r="C200" s="127" t="s">
        <v>140</v>
      </c>
      <c r="D200" s="190"/>
      <c r="E200" s="54" t="s">
        <v>139</v>
      </c>
      <c r="F200" s="43">
        <f>F201</f>
        <v>6535.6</v>
      </c>
      <c r="G200" s="43">
        <f>G201</f>
        <v>6535.6</v>
      </c>
    </row>
    <row r="201" spans="1:7" ht="12.75">
      <c r="A201" s="113"/>
      <c r="B201" s="113"/>
      <c r="C201" s="127"/>
      <c r="D201" s="190" t="s">
        <v>335</v>
      </c>
      <c r="E201" s="54" t="s">
        <v>270</v>
      </c>
      <c r="F201" s="43">
        <f>F202</f>
        <v>6535.6</v>
      </c>
      <c r="G201" s="43">
        <f>G202</f>
        <v>6535.6</v>
      </c>
    </row>
    <row r="202" spans="1:7" ht="25.5">
      <c r="A202" s="113"/>
      <c r="B202" s="113"/>
      <c r="C202" s="127"/>
      <c r="D202" s="190" t="s">
        <v>336</v>
      </c>
      <c r="E202" s="54" t="s">
        <v>271</v>
      </c>
      <c r="F202" s="43">
        <v>6535.6</v>
      </c>
      <c r="G202" s="43">
        <v>6535.6</v>
      </c>
    </row>
    <row r="203" spans="1:7" ht="25.5">
      <c r="A203" s="113"/>
      <c r="B203" s="113"/>
      <c r="C203" s="57" t="s">
        <v>544</v>
      </c>
      <c r="D203" s="70"/>
      <c r="E203" s="54" t="s">
        <v>397</v>
      </c>
      <c r="F203" s="43">
        <f aca="true" t="shared" si="12" ref="F203:G206">F204</f>
        <v>928.3</v>
      </c>
      <c r="G203" s="43">
        <f t="shared" si="12"/>
        <v>928.3</v>
      </c>
    </row>
    <row r="204" spans="1:7" ht="38.25">
      <c r="A204" s="113"/>
      <c r="B204" s="113"/>
      <c r="C204" s="56" t="s">
        <v>553</v>
      </c>
      <c r="D204" s="70"/>
      <c r="E204" s="54" t="s">
        <v>552</v>
      </c>
      <c r="F204" s="43">
        <f t="shared" si="12"/>
        <v>928.3</v>
      </c>
      <c r="G204" s="43">
        <f t="shared" si="12"/>
        <v>928.3</v>
      </c>
    </row>
    <row r="205" spans="1:7" ht="51">
      <c r="A205" s="113"/>
      <c r="B205" s="113"/>
      <c r="C205" s="57" t="s">
        <v>558</v>
      </c>
      <c r="D205" s="56"/>
      <c r="E205" s="54" t="s">
        <v>94</v>
      </c>
      <c r="F205" s="43">
        <f t="shared" si="12"/>
        <v>928.3</v>
      </c>
      <c r="G205" s="43">
        <f t="shared" si="12"/>
        <v>928.3</v>
      </c>
    </row>
    <row r="206" spans="1:7" ht="38.25">
      <c r="A206" s="113"/>
      <c r="B206" s="113"/>
      <c r="C206" s="56"/>
      <c r="D206" s="63">
        <v>600</v>
      </c>
      <c r="E206" s="64" t="s">
        <v>297</v>
      </c>
      <c r="F206" s="43">
        <f t="shared" si="12"/>
        <v>928.3</v>
      </c>
      <c r="G206" s="43">
        <f t="shared" si="12"/>
        <v>928.3</v>
      </c>
    </row>
    <row r="207" spans="1:7" ht="12.75">
      <c r="A207" s="113"/>
      <c r="B207" s="113"/>
      <c r="C207" s="56"/>
      <c r="D207" s="63">
        <v>610</v>
      </c>
      <c r="E207" s="72" t="s">
        <v>329</v>
      </c>
      <c r="F207" s="43">
        <v>928.3</v>
      </c>
      <c r="G207" s="43">
        <v>928.3</v>
      </c>
    </row>
    <row r="208" spans="1:7" ht="51">
      <c r="A208" s="113"/>
      <c r="B208" s="113"/>
      <c r="C208" s="87" t="s">
        <v>598</v>
      </c>
      <c r="D208" s="71"/>
      <c r="E208" s="54" t="s">
        <v>284</v>
      </c>
      <c r="F208" s="43">
        <f aca="true" t="shared" si="13" ref="F208:G210">F209</f>
        <v>4.1</v>
      </c>
      <c r="G208" s="43">
        <f t="shared" si="13"/>
        <v>0</v>
      </c>
    </row>
    <row r="209" spans="1:7" ht="127.5">
      <c r="A209" s="113"/>
      <c r="B209" s="113"/>
      <c r="C209" s="77" t="s">
        <v>792</v>
      </c>
      <c r="D209" s="63"/>
      <c r="E209" s="64" t="s">
        <v>793</v>
      </c>
      <c r="F209" s="43">
        <f t="shared" si="13"/>
        <v>4.1</v>
      </c>
      <c r="G209" s="43">
        <f t="shared" si="13"/>
        <v>0</v>
      </c>
    </row>
    <row r="210" spans="1:7" ht="12.75">
      <c r="A210" s="113"/>
      <c r="B210" s="113"/>
      <c r="C210" s="63"/>
      <c r="D210" s="63">
        <v>500</v>
      </c>
      <c r="E210" s="64" t="s">
        <v>286</v>
      </c>
      <c r="F210" s="43">
        <f t="shared" si="13"/>
        <v>4.1</v>
      </c>
      <c r="G210" s="43">
        <f t="shared" si="13"/>
        <v>0</v>
      </c>
    </row>
    <row r="211" spans="1:7" ht="12.75">
      <c r="A211" s="113"/>
      <c r="B211" s="113"/>
      <c r="C211" s="63"/>
      <c r="D211" s="63">
        <v>540</v>
      </c>
      <c r="E211" s="64" t="s">
        <v>253</v>
      </c>
      <c r="F211" s="43">
        <v>4.1</v>
      </c>
      <c r="G211" s="43">
        <v>0</v>
      </c>
    </row>
    <row r="212" spans="1:7" s="178" customFormat="1" ht="25.5">
      <c r="A212" s="176"/>
      <c r="B212" s="69" t="s">
        <v>330</v>
      </c>
      <c r="C212" s="49"/>
      <c r="D212" s="49"/>
      <c r="E212" s="51" t="s">
        <v>331</v>
      </c>
      <c r="F212" s="112">
        <f>F213+F218</f>
        <v>250</v>
      </c>
      <c r="G212" s="112">
        <f>G213+G218</f>
        <v>250</v>
      </c>
    </row>
    <row r="213" spans="1:7" ht="38.25">
      <c r="A213" s="113"/>
      <c r="B213" s="56"/>
      <c r="C213" s="53" t="s">
        <v>568</v>
      </c>
      <c r="D213" s="56"/>
      <c r="E213" s="54" t="s">
        <v>332</v>
      </c>
      <c r="F213" s="43">
        <f aca="true" t="shared" si="14" ref="F213:G216">F214</f>
        <v>50</v>
      </c>
      <c r="G213" s="43">
        <f t="shared" si="14"/>
        <v>50</v>
      </c>
    </row>
    <row r="214" spans="1:7" ht="25.5">
      <c r="A214" s="113"/>
      <c r="B214" s="56"/>
      <c r="C214" s="53" t="s">
        <v>573</v>
      </c>
      <c r="D214" s="56"/>
      <c r="E214" s="54" t="s">
        <v>333</v>
      </c>
      <c r="F214" s="43">
        <f t="shared" si="14"/>
        <v>50</v>
      </c>
      <c r="G214" s="43">
        <f t="shared" si="14"/>
        <v>50</v>
      </c>
    </row>
    <row r="215" spans="1:7" ht="38.25">
      <c r="A215" s="113"/>
      <c r="B215" s="56"/>
      <c r="C215" s="53" t="s">
        <v>574</v>
      </c>
      <c r="D215" s="56"/>
      <c r="E215" s="54" t="s">
        <v>334</v>
      </c>
      <c r="F215" s="43">
        <f t="shared" si="14"/>
        <v>50</v>
      </c>
      <c r="G215" s="43">
        <f t="shared" si="14"/>
        <v>50</v>
      </c>
    </row>
    <row r="216" spans="1:7" ht="12.75">
      <c r="A216" s="113"/>
      <c r="B216" s="56"/>
      <c r="C216" s="56"/>
      <c r="D216" s="53" t="s">
        <v>335</v>
      </c>
      <c r="E216" s="54" t="s">
        <v>270</v>
      </c>
      <c r="F216" s="43">
        <f t="shared" si="14"/>
        <v>50</v>
      </c>
      <c r="G216" s="43">
        <f t="shared" si="14"/>
        <v>50</v>
      </c>
    </row>
    <row r="217" spans="1:7" ht="12.75">
      <c r="A217" s="113"/>
      <c r="B217" s="56"/>
      <c r="C217" s="56"/>
      <c r="D217" s="53" t="s">
        <v>336</v>
      </c>
      <c r="E217" s="55" t="s">
        <v>271</v>
      </c>
      <c r="F217" s="43">
        <v>50</v>
      </c>
      <c r="G217" s="43">
        <v>50</v>
      </c>
    </row>
    <row r="218" spans="1:7" ht="38.25">
      <c r="A218" s="113"/>
      <c r="B218" s="56"/>
      <c r="C218" s="53" t="s">
        <v>561</v>
      </c>
      <c r="D218" s="53"/>
      <c r="E218" s="54" t="s">
        <v>107</v>
      </c>
      <c r="F218" s="43">
        <f>F219+F222</f>
        <v>200</v>
      </c>
      <c r="G218" s="43">
        <f>G219+G222</f>
        <v>200</v>
      </c>
    </row>
    <row r="219" spans="1:7" ht="25.5">
      <c r="A219" s="113"/>
      <c r="B219" s="56"/>
      <c r="C219" s="53" t="s">
        <v>562</v>
      </c>
      <c r="D219" s="53"/>
      <c r="E219" s="54" t="s">
        <v>450</v>
      </c>
      <c r="F219" s="43">
        <f>F220</f>
        <v>100</v>
      </c>
      <c r="G219" s="43">
        <f>G220</f>
        <v>100</v>
      </c>
    </row>
    <row r="220" spans="1:7" ht="12.75">
      <c r="A220" s="113"/>
      <c r="B220" s="56"/>
      <c r="C220" s="56"/>
      <c r="D220" s="53" t="s">
        <v>335</v>
      </c>
      <c r="E220" s="54" t="s">
        <v>270</v>
      </c>
      <c r="F220" s="43">
        <f>F221</f>
        <v>100</v>
      </c>
      <c r="G220" s="43">
        <f>G221</f>
        <v>100</v>
      </c>
    </row>
    <row r="221" spans="1:7" ht="12.75">
      <c r="A221" s="113"/>
      <c r="B221" s="56"/>
      <c r="C221" s="56"/>
      <c r="D221" s="53" t="s">
        <v>336</v>
      </c>
      <c r="E221" s="55" t="s">
        <v>271</v>
      </c>
      <c r="F221" s="43">
        <v>100</v>
      </c>
      <c r="G221" s="43">
        <v>100</v>
      </c>
    </row>
    <row r="222" spans="1:7" ht="38.25">
      <c r="A222" s="113"/>
      <c r="B222" s="56"/>
      <c r="C222" s="53" t="s">
        <v>564</v>
      </c>
      <c r="D222" s="53"/>
      <c r="E222" s="54" t="s">
        <v>563</v>
      </c>
      <c r="F222" s="43">
        <f>F223</f>
        <v>100</v>
      </c>
      <c r="G222" s="43">
        <f>G223</f>
        <v>100</v>
      </c>
    </row>
    <row r="223" spans="1:7" ht="12.75">
      <c r="A223" s="113"/>
      <c r="B223" s="56"/>
      <c r="C223" s="56"/>
      <c r="D223" s="53" t="s">
        <v>335</v>
      </c>
      <c r="E223" s="54" t="s">
        <v>270</v>
      </c>
      <c r="F223" s="43">
        <f>F224</f>
        <v>100</v>
      </c>
      <c r="G223" s="43">
        <f>G224</f>
        <v>100</v>
      </c>
    </row>
    <row r="224" spans="1:7" ht="12.75">
      <c r="A224" s="113"/>
      <c r="B224" s="56"/>
      <c r="C224" s="56"/>
      <c r="D224" s="53" t="s">
        <v>336</v>
      </c>
      <c r="E224" s="55" t="s">
        <v>271</v>
      </c>
      <c r="F224" s="43">
        <v>100</v>
      </c>
      <c r="G224" s="43">
        <v>100</v>
      </c>
    </row>
    <row r="225" spans="1:7" ht="12.75">
      <c r="A225" s="113"/>
      <c r="B225" s="49" t="s">
        <v>337</v>
      </c>
      <c r="C225" s="49"/>
      <c r="D225" s="49"/>
      <c r="E225" s="115" t="s">
        <v>338</v>
      </c>
      <c r="F225" s="112">
        <f>F226+F255+F261</f>
        <v>29500.2</v>
      </c>
      <c r="G225" s="112">
        <f>G226+G255+G261</f>
        <v>33930.5</v>
      </c>
    </row>
    <row r="226" spans="1:7" s="178" customFormat="1" ht="12.75">
      <c r="A226" s="176"/>
      <c r="B226" s="49" t="s">
        <v>339</v>
      </c>
      <c r="C226" s="49"/>
      <c r="D226" s="49"/>
      <c r="E226" s="115" t="s">
        <v>340</v>
      </c>
      <c r="F226" s="112">
        <f>F227</f>
        <v>11683.2</v>
      </c>
      <c r="G226" s="112">
        <f>G227</f>
        <v>8772.6</v>
      </c>
    </row>
    <row r="227" spans="1:7" ht="25.5">
      <c r="A227" s="113"/>
      <c r="B227" s="56"/>
      <c r="C227" s="56" t="s">
        <v>503</v>
      </c>
      <c r="D227" s="56"/>
      <c r="E227" s="54" t="s">
        <v>318</v>
      </c>
      <c r="F227" s="43">
        <f>F228+F236+F250</f>
        <v>11683.2</v>
      </c>
      <c r="G227" s="43">
        <f>G228+G236+G250</f>
        <v>8772.6</v>
      </c>
    </row>
    <row r="228" spans="1:7" ht="12.75">
      <c r="A228" s="113"/>
      <c r="B228" s="56"/>
      <c r="C228" s="56" t="s">
        <v>543</v>
      </c>
      <c r="D228" s="56"/>
      <c r="E228" s="54" t="s">
        <v>395</v>
      </c>
      <c r="F228" s="43">
        <f>F229</f>
        <v>2700</v>
      </c>
      <c r="G228" s="43">
        <f>G229</f>
        <v>2700</v>
      </c>
    </row>
    <row r="229" spans="1:7" ht="25.5">
      <c r="A229" s="113"/>
      <c r="B229" s="56"/>
      <c r="C229" s="56" t="s">
        <v>546</v>
      </c>
      <c r="D229" s="56"/>
      <c r="E229" s="54" t="s">
        <v>545</v>
      </c>
      <c r="F229" s="43">
        <f>F230+F233</f>
        <v>2700</v>
      </c>
      <c r="G229" s="43">
        <f>G230+G233</f>
        <v>2700</v>
      </c>
    </row>
    <row r="230" spans="1:7" ht="25.5">
      <c r="A230" s="113"/>
      <c r="B230" s="56"/>
      <c r="C230" s="56" t="s">
        <v>547</v>
      </c>
      <c r="D230" s="56"/>
      <c r="E230" s="54" t="s">
        <v>548</v>
      </c>
      <c r="F230" s="43">
        <f>F231</f>
        <v>300</v>
      </c>
      <c r="G230" s="43">
        <f>G231</f>
        <v>300</v>
      </c>
    </row>
    <row r="231" spans="1:7" ht="12.75">
      <c r="A231" s="113"/>
      <c r="B231" s="56"/>
      <c r="C231" s="56"/>
      <c r="D231" s="53" t="s">
        <v>335</v>
      </c>
      <c r="E231" s="54" t="s">
        <v>270</v>
      </c>
      <c r="F231" s="43">
        <f>F232</f>
        <v>300</v>
      </c>
      <c r="G231" s="43">
        <f>G232</f>
        <v>300</v>
      </c>
    </row>
    <row r="232" spans="1:7" ht="12.75">
      <c r="A232" s="113"/>
      <c r="B232" s="56"/>
      <c r="C232" s="56"/>
      <c r="D232" s="53" t="s">
        <v>336</v>
      </c>
      <c r="E232" s="55" t="s">
        <v>271</v>
      </c>
      <c r="F232" s="43">
        <v>300</v>
      </c>
      <c r="G232" s="43">
        <v>300</v>
      </c>
    </row>
    <row r="233" spans="1:7" ht="63.75">
      <c r="A233" s="113"/>
      <c r="B233" s="56"/>
      <c r="C233" s="56" t="s">
        <v>549</v>
      </c>
      <c r="D233" s="53"/>
      <c r="E233" s="54" t="s">
        <v>550</v>
      </c>
      <c r="F233" s="43">
        <f>F234</f>
        <v>2400</v>
      </c>
      <c r="G233" s="43">
        <f>G234</f>
        <v>2400</v>
      </c>
    </row>
    <row r="234" spans="1:7" ht="12.75">
      <c r="A234" s="113"/>
      <c r="B234" s="56"/>
      <c r="C234" s="57"/>
      <c r="D234" s="53" t="s">
        <v>335</v>
      </c>
      <c r="E234" s="54" t="s">
        <v>270</v>
      </c>
      <c r="F234" s="43">
        <f>F235</f>
        <v>2400</v>
      </c>
      <c r="G234" s="43">
        <f>G235</f>
        <v>2400</v>
      </c>
    </row>
    <row r="235" spans="1:7" ht="12.75">
      <c r="A235" s="113"/>
      <c r="B235" s="56"/>
      <c r="C235" s="57"/>
      <c r="D235" s="53" t="s">
        <v>336</v>
      </c>
      <c r="E235" s="55" t="s">
        <v>271</v>
      </c>
      <c r="F235" s="43">
        <v>2400</v>
      </c>
      <c r="G235" s="43">
        <v>2400</v>
      </c>
    </row>
    <row r="236" spans="1:7" ht="25.5">
      <c r="A236" s="113"/>
      <c r="B236" s="56"/>
      <c r="C236" s="57" t="s">
        <v>544</v>
      </c>
      <c r="D236" s="70"/>
      <c r="E236" s="54" t="s">
        <v>397</v>
      </c>
      <c r="F236" s="43">
        <f>F237</f>
        <v>6072.6</v>
      </c>
      <c r="G236" s="43">
        <f>G237</f>
        <v>6072.6</v>
      </c>
    </row>
    <row r="237" spans="1:7" ht="38.25">
      <c r="A237" s="113"/>
      <c r="B237" s="56"/>
      <c r="C237" s="57" t="s">
        <v>553</v>
      </c>
      <c r="D237" s="70"/>
      <c r="E237" s="54" t="s">
        <v>552</v>
      </c>
      <c r="F237" s="43">
        <f>F238+F241+F244+F247</f>
        <v>6072.6</v>
      </c>
      <c r="G237" s="43">
        <f>G238+G241+G244+G247</f>
        <v>6072.6</v>
      </c>
    </row>
    <row r="238" spans="1:7" ht="25.5">
      <c r="A238" s="113"/>
      <c r="B238" s="56"/>
      <c r="C238" s="57" t="s">
        <v>555</v>
      </c>
      <c r="D238" s="70"/>
      <c r="E238" s="58" t="s">
        <v>667</v>
      </c>
      <c r="F238" s="43">
        <f>F239</f>
        <v>2243.9</v>
      </c>
      <c r="G238" s="43">
        <f>G239</f>
        <v>2243.9</v>
      </c>
    </row>
    <row r="239" spans="1:7" ht="38.25">
      <c r="A239" s="113"/>
      <c r="B239" s="56"/>
      <c r="C239" s="56"/>
      <c r="D239" s="63">
        <v>600</v>
      </c>
      <c r="E239" s="64" t="s">
        <v>297</v>
      </c>
      <c r="F239" s="43">
        <f>F240</f>
        <v>2243.9</v>
      </c>
      <c r="G239" s="43">
        <f>G240</f>
        <v>2243.9</v>
      </c>
    </row>
    <row r="240" spans="1:7" ht="12.75">
      <c r="A240" s="113"/>
      <c r="B240" s="56"/>
      <c r="C240" s="56"/>
      <c r="D240" s="63">
        <v>610</v>
      </c>
      <c r="E240" s="72" t="s">
        <v>329</v>
      </c>
      <c r="F240" s="43">
        <v>2243.9</v>
      </c>
      <c r="G240" s="43">
        <v>2243.9</v>
      </c>
    </row>
    <row r="241" spans="1:7" ht="51">
      <c r="A241" s="113"/>
      <c r="B241" s="56"/>
      <c r="C241" s="57" t="s">
        <v>556</v>
      </c>
      <c r="D241" s="70"/>
      <c r="E241" s="86" t="s">
        <v>95</v>
      </c>
      <c r="F241" s="43">
        <f>F242</f>
        <v>391.9</v>
      </c>
      <c r="G241" s="43">
        <f>G242</f>
        <v>391.9</v>
      </c>
    </row>
    <row r="242" spans="1:7" ht="38.25">
      <c r="A242" s="113"/>
      <c r="B242" s="56"/>
      <c r="C242" s="57"/>
      <c r="D242" s="63">
        <v>600</v>
      </c>
      <c r="E242" s="64" t="s">
        <v>297</v>
      </c>
      <c r="F242" s="43">
        <f>F243</f>
        <v>391.9</v>
      </c>
      <c r="G242" s="43">
        <f>G243</f>
        <v>391.9</v>
      </c>
    </row>
    <row r="243" spans="1:7" ht="12.75">
      <c r="A243" s="113"/>
      <c r="B243" s="56"/>
      <c r="C243" s="57"/>
      <c r="D243" s="70">
        <v>610</v>
      </c>
      <c r="E243" s="79" t="s">
        <v>329</v>
      </c>
      <c r="F243" s="43">
        <v>391.9</v>
      </c>
      <c r="G243" s="43">
        <v>391.9</v>
      </c>
    </row>
    <row r="244" spans="1:7" ht="25.5">
      <c r="A244" s="113"/>
      <c r="B244" s="56"/>
      <c r="C244" s="57" t="s">
        <v>560</v>
      </c>
      <c r="D244" s="70"/>
      <c r="E244" s="86" t="s">
        <v>145</v>
      </c>
      <c r="F244" s="43">
        <f>F245</f>
        <v>2417.5</v>
      </c>
      <c r="G244" s="43">
        <f>G245</f>
        <v>2417.5</v>
      </c>
    </row>
    <row r="245" spans="1:7" ht="38.25">
      <c r="A245" s="113"/>
      <c r="B245" s="56"/>
      <c r="C245" s="57"/>
      <c r="D245" s="63">
        <v>600</v>
      </c>
      <c r="E245" s="64" t="s">
        <v>297</v>
      </c>
      <c r="F245" s="43">
        <f>F246</f>
        <v>2417.5</v>
      </c>
      <c r="G245" s="43">
        <f>G246</f>
        <v>2417.5</v>
      </c>
    </row>
    <row r="246" spans="1:7" ht="12.75">
      <c r="A246" s="113"/>
      <c r="B246" s="56"/>
      <c r="C246" s="57"/>
      <c r="D246" s="70">
        <v>610</v>
      </c>
      <c r="E246" s="79" t="s">
        <v>329</v>
      </c>
      <c r="F246" s="43">
        <v>2417.5</v>
      </c>
      <c r="G246" s="43">
        <v>2417.5</v>
      </c>
    </row>
    <row r="247" spans="1:7" ht="12.75">
      <c r="A247" s="113"/>
      <c r="B247" s="56"/>
      <c r="C247" s="57" t="s">
        <v>138</v>
      </c>
      <c r="D247" s="70"/>
      <c r="E247" s="79" t="s">
        <v>147</v>
      </c>
      <c r="F247" s="43">
        <f>F248</f>
        <v>1019.3</v>
      </c>
      <c r="G247" s="43">
        <f>G248</f>
        <v>1019.3</v>
      </c>
    </row>
    <row r="248" spans="1:7" ht="38.25">
      <c r="A248" s="113"/>
      <c r="B248" s="56"/>
      <c r="C248" s="57"/>
      <c r="D248" s="63">
        <v>600</v>
      </c>
      <c r="E248" s="64" t="s">
        <v>297</v>
      </c>
      <c r="F248" s="43">
        <f>F249</f>
        <v>1019.3</v>
      </c>
      <c r="G248" s="43">
        <f>G249</f>
        <v>1019.3</v>
      </c>
    </row>
    <row r="249" spans="1:7" ht="12.75">
      <c r="A249" s="113"/>
      <c r="B249" s="56"/>
      <c r="C249" s="57"/>
      <c r="D249" s="70">
        <v>610</v>
      </c>
      <c r="E249" s="79" t="s">
        <v>329</v>
      </c>
      <c r="F249" s="43">
        <v>1019.3</v>
      </c>
      <c r="G249" s="43">
        <v>1019.3</v>
      </c>
    </row>
    <row r="250" spans="1:7" ht="25.5">
      <c r="A250" s="113"/>
      <c r="B250" s="56"/>
      <c r="C250" s="56" t="s">
        <v>820</v>
      </c>
      <c r="D250" s="65"/>
      <c r="E250" s="54" t="s">
        <v>823</v>
      </c>
      <c r="F250" s="43">
        <f aca="true" t="shared" si="15" ref="F250:G253">F251</f>
        <v>2910.6</v>
      </c>
      <c r="G250" s="43">
        <f t="shared" si="15"/>
        <v>0</v>
      </c>
    </row>
    <row r="251" spans="1:7" ht="38.25">
      <c r="A251" s="113"/>
      <c r="B251" s="56"/>
      <c r="C251" s="56" t="s">
        <v>821</v>
      </c>
      <c r="D251" s="65"/>
      <c r="E251" s="54" t="s">
        <v>822</v>
      </c>
      <c r="F251" s="43">
        <f t="shared" si="15"/>
        <v>2910.6</v>
      </c>
      <c r="G251" s="43">
        <f t="shared" si="15"/>
        <v>0</v>
      </c>
    </row>
    <row r="252" spans="1:7" ht="25.5">
      <c r="A252" s="113"/>
      <c r="B252" s="56"/>
      <c r="C252" s="56" t="s">
        <v>831</v>
      </c>
      <c r="D252" s="53"/>
      <c r="E252" s="54" t="s">
        <v>637</v>
      </c>
      <c r="F252" s="43">
        <f t="shared" si="15"/>
        <v>2910.6</v>
      </c>
      <c r="G252" s="43">
        <f t="shared" si="15"/>
        <v>0</v>
      </c>
    </row>
    <row r="253" spans="1:7" ht="38.25">
      <c r="A253" s="113"/>
      <c r="B253" s="56"/>
      <c r="C253" s="56"/>
      <c r="D253" s="59">
        <v>400</v>
      </c>
      <c r="E253" s="64" t="s">
        <v>343</v>
      </c>
      <c r="F253" s="43">
        <f t="shared" si="15"/>
        <v>2910.6</v>
      </c>
      <c r="G253" s="43">
        <f t="shared" si="15"/>
        <v>0</v>
      </c>
    </row>
    <row r="254" spans="1:7" ht="12.75">
      <c r="A254" s="113"/>
      <c r="B254" s="56"/>
      <c r="C254" s="56"/>
      <c r="D254" s="59">
        <v>410</v>
      </c>
      <c r="E254" s="54" t="s">
        <v>344</v>
      </c>
      <c r="F254" s="43">
        <v>2910.6</v>
      </c>
      <c r="G254" s="43">
        <v>0</v>
      </c>
    </row>
    <row r="255" spans="1:7" s="178" customFormat="1" ht="12.75" customHeight="1">
      <c r="A255" s="176"/>
      <c r="B255" s="49" t="s">
        <v>347</v>
      </c>
      <c r="C255" s="49"/>
      <c r="D255" s="49"/>
      <c r="E255" s="51" t="s">
        <v>348</v>
      </c>
      <c r="F255" s="112">
        <f>F256</f>
        <v>1611.8</v>
      </c>
      <c r="G255" s="112">
        <f>G256</f>
        <v>1611.8</v>
      </c>
    </row>
    <row r="256" spans="1:7" ht="25.5">
      <c r="A256" s="113"/>
      <c r="B256" s="56"/>
      <c r="C256" s="53" t="s">
        <v>503</v>
      </c>
      <c r="D256" s="56"/>
      <c r="E256" s="54" t="s">
        <v>318</v>
      </c>
      <c r="F256" s="43">
        <f aca="true" t="shared" si="16" ref="F256:G259">F257</f>
        <v>1611.8</v>
      </c>
      <c r="G256" s="43">
        <f t="shared" si="16"/>
        <v>1611.8</v>
      </c>
    </row>
    <row r="257" spans="1:7" ht="26.25" customHeight="1">
      <c r="A257" s="113"/>
      <c r="B257" s="56"/>
      <c r="C257" s="56" t="s">
        <v>517</v>
      </c>
      <c r="D257" s="56"/>
      <c r="E257" s="54" t="s">
        <v>518</v>
      </c>
      <c r="F257" s="43">
        <f t="shared" si="16"/>
        <v>1611.8</v>
      </c>
      <c r="G257" s="43">
        <f t="shared" si="16"/>
        <v>1611.8</v>
      </c>
    </row>
    <row r="258" spans="1:7" ht="25.5">
      <c r="A258" s="113"/>
      <c r="B258" s="56"/>
      <c r="C258" s="56" t="s">
        <v>520</v>
      </c>
      <c r="D258" s="56"/>
      <c r="E258" s="54" t="s">
        <v>519</v>
      </c>
      <c r="F258" s="43">
        <f t="shared" si="16"/>
        <v>1611.8</v>
      </c>
      <c r="G258" s="43">
        <f t="shared" si="16"/>
        <v>1611.8</v>
      </c>
    </row>
    <row r="259" spans="1:7" ht="12.75">
      <c r="A259" s="113"/>
      <c r="B259" s="56"/>
      <c r="C259" s="56"/>
      <c r="D259" s="56">
        <v>200</v>
      </c>
      <c r="E259" s="54" t="s">
        <v>270</v>
      </c>
      <c r="F259" s="43">
        <f t="shared" si="16"/>
        <v>1611.8</v>
      </c>
      <c r="G259" s="43">
        <f t="shared" si="16"/>
        <v>1611.8</v>
      </c>
    </row>
    <row r="260" spans="1:7" ht="25.5">
      <c r="A260" s="113"/>
      <c r="B260" s="56"/>
      <c r="C260" s="56"/>
      <c r="D260" s="56">
        <v>240</v>
      </c>
      <c r="E260" s="54" t="s">
        <v>271</v>
      </c>
      <c r="F260" s="43">
        <v>1611.8</v>
      </c>
      <c r="G260" s="43">
        <v>1611.8</v>
      </c>
    </row>
    <row r="261" spans="1:7" s="178" customFormat="1" ht="12.75">
      <c r="A261" s="176"/>
      <c r="B261" s="49" t="s">
        <v>350</v>
      </c>
      <c r="C261" s="49"/>
      <c r="D261" s="49"/>
      <c r="E261" s="115" t="s">
        <v>351</v>
      </c>
      <c r="F261" s="112">
        <f>F262</f>
        <v>16205.2</v>
      </c>
      <c r="G261" s="112">
        <f>G262</f>
        <v>23546.100000000002</v>
      </c>
    </row>
    <row r="262" spans="1:7" ht="25.5">
      <c r="A262" s="113"/>
      <c r="B262" s="56"/>
      <c r="C262" s="53" t="s">
        <v>503</v>
      </c>
      <c r="D262" s="56"/>
      <c r="E262" s="54" t="s">
        <v>318</v>
      </c>
      <c r="F262" s="43">
        <f>F263+F288</f>
        <v>16205.2</v>
      </c>
      <c r="G262" s="43">
        <f>G263+G288</f>
        <v>23546.100000000002</v>
      </c>
    </row>
    <row r="263" spans="1:7" ht="25.5">
      <c r="A263" s="113"/>
      <c r="B263" s="56"/>
      <c r="C263" s="53" t="s">
        <v>504</v>
      </c>
      <c r="D263" s="56"/>
      <c r="E263" s="54" t="s">
        <v>352</v>
      </c>
      <c r="F263" s="43">
        <f>F264+F277+F281</f>
        <v>11273.9</v>
      </c>
      <c r="G263" s="43">
        <f>G264+G277+G281</f>
        <v>18614.800000000003</v>
      </c>
    </row>
    <row r="264" spans="1:7" ht="25.5">
      <c r="A264" s="113"/>
      <c r="B264" s="56"/>
      <c r="C264" s="53" t="s">
        <v>507</v>
      </c>
      <c r="D264" s="63"/>
      <c r="E264" s="64" t="s">
        <v>502</v>
      </c>
      <c r="F264" s="43">
        <f>F265+F268+F271+F274</f>
        <v>4073.8999999999996</v>
      </c>
      <c r="G264" s="43">
        <f>G265+G268+G271+G274</f>
        <v>11414.800000000001</v>
      </c>
    </row>
    <row r="265" spans="1:7" ht="25.5">
      <c r="A265" s="113"/>
      <c r="B265" s="56"/>
      <c r="C265" s="53" t="s">
        <v>505</v>
      </c>
      <c r="D265" s="63"/>
      <c r="E265" s="78" t="s">
        <v>355</v>
      </c>
      <c r="F265" s="43">
        <f>F266</f>
        <v>2954.6</v>
      </c>
      <c r="G265" s="43">
        <f>G266</f>
        <v>10512.7</v>
      </c>
    </row>
    <row r="266" spans="1:7" ht="38.25">
      <c r="A266" s="113"/>
      <c r="B266" s="56"/>
      <c r="C266" s="53"/>
      <c r="D266" s="63">
        <v>600</v>
      </c>
      <c r="E266" s="64" t="s">
        <v>297</v>
      </c>
      <c r="F266" s="43">
        <f>F267</f>
        <v>2954.6</v>
      </c>
      <c r="G266" s="43">
        <f>G267</f>
        <v>10512.7</v>
      </c>
    </row>
    <row r="267" spans="1:7" ht="12.75">
      <c r="A267" s="113"/>
      <c r="B267" s="56"/>
      <c r="C267" s="53"/>
      <c r="D267" s="70">
        <v>610</v>
      </c>
      <c r="E267" s="79" t="s">
        <v>329</v>
      </c>
      <c r="F267" s="43">
        <v>2954.6</v>
      </c>
      <c r="G267" s="43">
        <v>10512.7</v>
      </c>
    </row>
    <row r="268" spans="1:7" ht="12.75">
      <c r="A268" s="113"/>
      <c r="B268" s="56"/>
      <c r="C268" s="53" t="s">
        <v>506</v>
      </c>
      <c r="D268" s="63"/>
      <c r="E268" s="80" t="s">
        <v>356</v>
      </c>
      <c r="F268" s="43">
        <f>F269</f>
        <v>730.3</v>
      </c>
      <c r="G268" s="43">
        <f>G269</f>
        <v>513.1</v>
      </c>
    </row>
    <row r="269" spans="1:7" ht="38.25">
      <c r="A269" s="113"/>
      <c r="B269" s="56"/>
      <c r="C269" s="56"/>
      <c r="D269" s="63">
        <v>600</v>
      </c>
      <c r="E269" s="64" t="s">
        <v>297</v>
      </c>
      <c r="F269" s="43">
        <f>F270</f>
        <v>730.3</v>
      </c>
      <c r="G269" s="43">
        <f>G270</f>
        <v>513.1</v>
      </c>
    </row>
    <row r="270" spans="1:7" ht="12.75">
      <c r="A270" s="113"/>
      <c r="B270" s="56"/>
      <c r="C270" s="56"/>
      <c r="D270" s="63">
        <v>610</v>
      </c>
      <c r="E270" s="72" t="s">
        <v>329</v>
      </c>
      <c r="F270" s="43">
        <v>730.3</v>
      </c>
      <c r="G270" s="43">
        <v>513.1</v>
      </c>
    </row>
    <row r="271" spans="1:7" ht="12.75">
      <c r="A271" s="113"/>
      <c r="B271" s="56"/>
      <c r="C271" s="53" t="s">
        <v>508</v>
      </c>
      <c r="D271" s="63"/>
      <c r="E271" s="54" t="s">
        <v>357</v>
      </c>
      <c r="F271" s="43">
        <f>F272</f>
        <v>290</v>
      </c>
      <c r="G271" s="43">
        <f>G272</f>
        <v>290</v>
      </c>
    </row>
    <row r="272" spans="1:7" ht="38.25">
      <c r="A272" s="113"/>
      <c r="B272" s="56"/>
      <c r="C272" s="56"/>
      <c r="D272" s="63">
        <v>600</v>
      </c>
      <c r="E272" s="64" t="s">
        <v>297</v>
      </c>
      <c r="F272" s="43">
        <f>F273</f>
        <v>290</v>
      </c>
      <c r="G272" s="43">
        <f>G273</f>
        <v>290</v>
      </c>
    </row>
    <row r="273" spans="1:7" ht="12.75">
      <c r="A273" s="113"/>
      <c r="B273" s="56"/>
      <c r="C273" s="56"/>
      <c r="D273" s="63">
        <v>610</v>
      </c>
      <c r="E273" s="72" t="s">
        <v>329</v>
      </c>
      <c r="F273" s="43">
        <v>290</v>
      </c>
      <c r="G273" s="43">
        <v>290</v>
      </c>
    </row>
    <row r="274" spans="1:7" ht="25.5">
      <c r="A274" s="113"/>
      <c r="B274" s="56"/>
      <c r="C274" s="53" t="s">
        <v>509</v>
      </c>
      <c r="D274" s="63"/>
      <c r="E274" s="54" t="s">
        <v>358</v>
      </c>
      <c r="F274" s="43">
        <f>F275</f>
        <v>99</v>
      </c>
      <c r="G274" s="43">
        <f>G275</f>
        <v>99</v>
      </c>
    </row>
    <row r="275" spans="1:7" ht="38.25">
      <c r="A275" s="113"/>
      <c r="B275" s="56"/>
      <c r="C275" s="56"/>
      <c r="D275" s="63">
        <v>600</v>
      </c>
      <c r="E275" s="64" t="s">
        <v>297</v>
      </c>
      <c r="F275" s="43">
        <f>F276</f>
        <v>99</v>
      </c>
      <c r="G275" s="43">
        <f>G276</f>
        <v>99</v>
      </c>
    </row>
    <row r="276" spans="1:7" ht="12.75">
      <c r="A276" s="113"/>
      <c r="B276" s="56"/>
      <c r="C276" s="56"/>
      <c r="D276" s="63">
        <v>610</v>
      </c>
      <c r="E276" s="72" t="s">
        <v>329</v>
      </c>
      <c r="F276" s="43">
        <v>99</v>
      </c>
      <c r="G276" s="43">
        <v>99</v>
      </c>
    </row>
    <row r="277" spans="1:7" ht="12.75">
      <c r="A277" s="113"/>
      <c r="B277" s="56"/>
      <c r="C277" s="56" t="s">
        <v>511</v>
      </c>
      <c r="D277" s="63"/>
      <c r="E277" s="72" t="s">
        <v>510</v>
      </c>
      <c r="F277" s="43">
        <f aca="true" t="shared" si="17" ref="F277:G279">F278</f>
        <v>200</v>
      </c>
      <c r="G277" s="43">
        <f t="shared" si="17"/>
        <v>200</v>
      </c>
    </row>
    <row r="278" spans="1:7" ht="25.5">
      <c r="A278" s="113"/>
      <c r="B278" s="56"/>
      <c r="C278" s="56" t="s">
        <v>512</v>
      </c>
      <c r="D278" s="63"/>
      <c r="E278" s="54" t="s">
        <v>359</v>
      </c>
      <c r="F278" s="43">
        <f t="shared" si="17"/>
        <v>200</v>
      </c>
      <c r="G278" s="43">
        <f t="shared" si="17"/>
        <v>200</v>
      </c>
    </row>
    <row r="279" spans="1:7" ht="38.25">
      <c r="A279" s="113"/>
      <c r="B279" s="56"/>
      <c r="C279" s="56"/>
      <c r="D279" s="63">
        <v>600</v>
      </c>
      <c r="E279" s="64" t="s">
        <v>297</v>
      </c>
      <c r="F279" s="43">
        <f t="shared" si="17"/>
        <v>200</v>
      </c>
      <c r="G279" s="43">
        <f t="shared" si="17"/>
        <v>200</v>
      </c>
    </row>
    <row r="280" spans="1:7" ht="12.75">
      <c r="A280" s="113"/>
      <c r="B280" s="56"/>
      <c r="C280" s="56"/>
      <c r="D280" s="63">
        <v>610</v>
      </c>
      <c r="E280" s="72" t="s">
        <v>329</v>
      </c>
      <c r="F280" s="43">
        <v>200</v>
      </c>
      <c r="G280" s="43">
        <v>200</v>
      </c>
    </row>
    <row r="281" spans="1:7" ht="18" customHeight="1">
      <c r="A281" s="113"/>
      <c r="B281" s="56"/>
      <c r="C281" s="56" t="s">
        <v>513</v>
      </c>
      <c r="D281" s="56"/>
      <c r="E281" s="54" t="s">
        <v>514</v>
      </c>
      <c r="F281" s="43">
        <f>F282+F285</f>
        <v>7000</v>
      </c>
      <c r="G281" s="43">
        <f>G282+G285</f>
        <v>7000</v>
      </c>
    </row>
    <row r="282" spans="1:7" ht="25.5">
      <c r="A282" s="113"/>
      <c r="B282" s="56"/>
      <c r="C282" s="56" t="s">
        <v>515</v>
      </c>
      <c r="D282" s="56"/>
      <c r="E282" s="54" t="s">
        <v>353</v>
      </c>
      <c r="F282" s="43">
        <f>F283</f>
        <v>5000</v>
      </c>
      <c r="G282" s="43">
        <f>G283</f>
        <v>5000</v>
      </c>
    </row>
    <row r="283" spans="1:7" ht="38.25">
      <c r="A283" s="113"/>
      <c r="B283" s="56"/>
      <c r="C283" s="56"/>
      <c r="D283" s="63">
        <v>600</v>
      </c>
      <c r="E283" s="64" t="s">
        <v>297</v>
      </c>
      <c r="F283" s="43">
        <f>F284</f>
        <v>5000</v>
      </c>
      <c r="G283" s="43">
        <f>G284</f>
        <v>5000</v>
      </c>
    </row>
    <row r="284" spans="1:7" ht="12.75">
      <c r="A284" s="113"/>
      <c r="B284" s="56"/>
      <c r="C284" s="56"/>
      <c r="D284" s="63">
        <v>610</v>
      </c>
      <c r="E284" s="72" t="s">
        <v>329</v>
      </c>
      <c r="F284" s="43">
        <v>5000</v>
      </c>
      <c r="G284" s="43">
        <v>5000</v>
      </c>
    </row>
    <row r="285" spans="1:7" ht="25.5">
      <c r="A285" s="113"/>
      <c r="B285" s="56"/>
      <c r="C285" s="56" t="s">
        <v>516</v>
      </c>
      <c r="D285" s="56"/>
      <c r="E285" s="54" t="s">
        <v>354</v>
      </c>
      <c r="F285" s="43">
        <f>F286</f>
        <v>2000</v>
      </c>
      <c r="G285" s="43">
        <f>G286</f>
        <v>2000</v>
      </c>
    </row>
    <row r="286" spans="1:7" ht="38.25">
      <c r="A286" s="113"/>
      <c r="B286" s="56"/>
      <c r="C286" s="56"/>
      <c r="D286" s="63">
        <v>600</v>
      </c>
      <c r="E286" s="64" t="s">
        <v>297</v>
      </c>
      <c r="F286" s="43">
        <f>F287</f>
        <v>2000</v>
      </c>
      <c r="G286" s="43">
        <f>G287</f>
        <v>2000</v>
      </c>
    </row>
    <row r="287" spans="1:7" ht="12.75">
      <c r="A287" s="113"/>
      <c r="B287" s="56"/>
      <c r="C287" s="56"/>
      <c r="D287" s="63">
        <v>610</v>
      </c>
      <c r="E287" s="72" t="s">
        <v>329</v>
      </c>
      <c r="F287" s="43">
        <v>2000</v>
      </c>
      <c r="G287" s="43">
        <v>2000</v>
      </c>
    </row>
    <row r="288" spans="1:7" ht="25.5">
      <c r="A288" s="113"/>
      <c r="B288" s="56"/>
      <c r="C288" s="57" t="s">
        <v>544</v>
      </c>
      <c r="D288" s="70"/>
      <c r="E288" s="54" t="s">
        <v>397</v>
      </c>
      <c r="F288" s="43">
        <f>F289+F299</f>
        <v>4931.3</v>
      </c>
      <c r="G288" s="43">
        <f>G289+G299</f>
        <v>4931.3</v>
      </c>
    </row>
    <row r="289" spans="1:7" ht="38.25">
      <c r="A289" s="113"/>
      <c r="B289" s="56"/>
      <c r="C289" s="57" t="s">
        <v>553</v>
      </c>
      <c r="D289" s="70"/>
      <c r="E289" s="54" t="s">
        <v>552</v>
      </c>
      <c r="F289" s="43">
        <f>F290+F293+F296</f>
        <v>4022.5</v>
      </c>
      <c r="G289" s="43">
        <f>G290+G293+G296</f>
        <v>4022.5</v>
      </c>
    </row>
    <row r="290" spans="1:7" ht="12.75">
      <c r="A290" s="113"/>
      <c r="B290" s="56"/>
      <c r="C290" s="57" t="s">
        <v>557</v>
      </c>
      <c r="D290" s="56"/>
      <c r="E290" s="85" t="s">
        <v>93</v>
      </c>
      <c r="F290" s="43">
        <f>F291</f>
        <v>3094.2</v>
      </c>
      <c r="G290" s="43">
        <f>G291</f>
        <v>3094.2</v>
      </c>
    </row>
    <row r="291" spans="1:7" ht="38.25">
      <c r="A291" s="113"/>
      <c r="B291" s="56"/>
      <c r="C291" s="56"/>
      <c r="D291" s="63">
        <v>600</v>
      </c>
      <c r="E291" s="64" t="s">
        <v>297</v>
      </c>
      <c r="F291" s="43">
        <f>F292</f>
        <v>3094.2</v>
      </c>
      <c r="G291" s="43">
        <f>G292</f>
        <v>3094.2</v>
      </c>
    </row>
    <row r="292" spans="1:7" ht="12.75">
      <c r="A292" s="113"/>
      <c r="B292" s="56"/>
      <c r="C292" s="56"/>
      <c r="D292" s="63">
        <v>610</v>
      </c>
      <c r="E292" s="72" t="s">
        <v>329</v>
      </c>
      <c r="F292" s="43">
        <v>3094.2</v>
      </c>
      <c r="G292" s="43">
        <v>3094.2</v>
      </c>
    </row>
    <row r="293" spans="1:7" ht="12.75">
      <c r="A293" s="113"/>
      <c r="B293" s="56"/>
      <c r="C293" s="57" t="s">
        <v>559</v>
      </c>
      <c r="D293" s="56"/>
      <c r="E293" s="54" t="s">
        <v>778</v>
      </c>
      <c r="F293" s="43">
        <f>F294</f>
        <v>928.3</v>
      </c>
      <c r="G293" s="43">
        <f>G294</f>
        <v>928.3</v>
      </c>
    </row>
    <row r="294" spans="1:7" ht="38.25">
      <c r="A294" s="113"/>
      <c r="B294" s="56"/>
      <c r="C294" s="56"/>
      <c r="D294" s="63">
        <v>600</v>
      </c>
      <c r="E294" s="64" t="s">
        <v>297</v>
      </c>
      <c r="F294" s="43">
        <f>F295</f>
        <v>928.3</v>
      </c>
      <c r="G294" s="43">
        <f>G295</f>
        <v>928.3</v>
      </c>
    </row>
    <row r="295" spans="1:7" ht="12.75">
      <c r="A295" s="113"/>
      <c r="B295" s="56"/>
      <c r="C295" s="56"/>
      <c r="D295" s="63">
        <v>610</v>
      </c>
      <c r="E295" s="72" t="s">
        <v>329</v>
      </c>
      <c r="F295" s="43">
        <v>928.3</v>
      </c>
      <c r="G295" s="43">
        <v>928.3</v>
      </c>
    </row>
    <row r="296" spans="1:7" ht="38.25" hidden="1">
      <c r="A296" s="113"/>
      <c r="B296" s="56"/>
      <c r="C296" s="57" t="s">
        <v>560</v>
      </c>
      <c r="D296" s="70"/>
      <c r="E296" s="86" t="s">
        <v>779</v>
      </c>
      <c r="F296" s="43">
        <f>F297</f>
        <v>0</v>
      </c>
      <c r="G296" s="43">
        <f>G297</f>
        <v>0</v>
      </c>
    </row>
    <row r="297" spans="1:7" ht="38.25" hidden="1">
      <c r="A297" s="113"/>
      <c r="B297" s="56"/>
      <c r="C297" s="57"/>
      <c r="D297" s="63">
        <v>600</v>
      </c>
      <c r="E297" s="64" t="s">
        <v>297</v>
      </c>
      <c r="F297" s="43">
        <f>F298</f>
        <v>0</v>
      </c>
      <c r="G297" s="43">
        <f>G298</f>
        <v>0</v>
      </c>
    </row>
    <row r="298" spans="1:7" ht="12.75" hidden="1">
      <c r="A298" s="113"/>
      <c r="B298" s="56"/>
      <c r="C298" s="57"/>
      <c r="D298" s="70">
        <v>610</v>
      </c>
      <c r="E298" s="79" t="s">
        <v>329</v>
      </c>
      <c r="F298" s="43">
        <v>0</v>
      </c>
      <c r="G298" s="43">
        <v>0</v>
      </c>
    </row>
    <row r="299" spans="1:7" ht="51">
      <c r="A299" s="113"/>
      <c r="B299" s="56"/>
      <c r="C299" s="57" t="s">
        <v>30</v>
      </c>
      <c r="D299" s="70"/>
      <c r="E299" s="86" t="s">
        <v>31</v>
      </c>
      <c r="F299" s="43">
        <f>F300</f>
        <v>908.8</v>
      </c>
      <c r="G299" s="43">
        <f>G300</f>
        <v>908.8</v>
      </c>
    </row>
    <row r="300" spans="1:7" ht="12.75">
      <c r="A300" s="113"/>
      <c r="B300" s="56"/>
      <c r="C300" s="57"/>
      <c r="D300" s="53" t="s">
        <v>335</v>
      </c>
      <c r="E300" s="54" t="s">
        <v>270</v>
      </c>
      <c r="F300" s="43">
        <f>F301</f>
        <v>908.8</v>
      </c>
      <c r="G300" s="43">
        <f>G301</f>
        <v>908.8</v>
      </c>
    </row>
    <row r="301" spans="1:7" ht="25.5">
      <c r="A301" s="113"/>
      <c r="B301" s="56"/>
      <c r="C301" s="57"/>
      <c r="D301" s="53" t="s">
        <v>336</v>
      </c>
      <c r="E301" s="54" t="s">
        <v>271</v>
      </c>
      <c r="F301" s="43">
        <v>908.8</v>
      </c>
      <c r="G301" s="43">
        <v>908.8</v>
      </c>
    </row>
    <row r="302" spans="1:7" ht="25.5">
      <c r="A302" s="113"/>
      <c r="B302" s="49" t="s">
        <v>360</v>
      </c>
      <c r="C302" s="49"/>
      <c r="D302" s="49"/>
      <c r="E302" s="51" t="s">
        <v>361</v>
      </c>
      <c r="F302" s="112">
        <f>F303</f>
        <v>30142.7</v>
      </c>
      <c r="G302" s="112">
        <f>G303</f>
        <v>30099.2</v>
      </c>
    </row>
    <row r="303" spans="1:7" s="178" customFormat="1" ht="12.75">
      <c r="A303" s="176"/>
      <c r="B303" s="49" t="s">
        <v>362</v>
      </c>
      <c r="C303" s="49"/>
      <c r="D303" s="49"/>
      <c r="E303" s="51" t="s">
        <v>363</v>
      </c>
      <c r="F303" s="112">
        <f>F304+F335</f>
        <v>30142.7</v>
      </c>
      <c r="G303" s="112">
        <f>G304+G335</f>
        <v>30099.2</v>
      </c>
    </row>
    <row r="304" spans="1:7" ht="25.5">
      <c r="A304" s="113"/>
      <c r="B304" s="56"/>
      <c r="C304" s="53" t="s">
        <v>469</v>
      </c>
      <c r="D304" s="56"/>
      <c r="E304" s="54" t="s">
        <v>364</v>
      </c>
      <c r="F304" s="43">
        <f>F305+F315+F319+F332</f>
        <v>27610.600000000002</v>
      </c>
      <c r="G304" s="43">
        <f>G305+G315+G319+G332</f>
        <v>27567.100000000002</v>
      </c>
    </row>
    <row r="305" spans="1:7" ht="25.5">
      <c r="A305" s="113"/>
      <c r="B305" s="56"/>
      <c r="C305" s="53" t="s">
        <v>470</v>
      </c>
      <c r="D305" s="56"/>
      <c r="E305" s="54" t="s">
        <v>365</v>
      </c>
      <c r="F305" s="43">
        <f>F306+F309+F312</f>
        <v>4592.3</v>
      </c>
      <c r="G305" s="43">
        <f>G306+G309+G312</f>
        <v>4592.3</v>
      </c>
    </row>
    <row r="306" spans="1:7" ht="38.25">
      <c r="A306" s="113"/>
      <c r="B306" s="56"/>
      <c r="C306" s="53" t="s">
        <v>471</v>
      </c>
      <c r="D306" s="56"/>
      <c r="E306" s="64" t="s">
        <v>46</v>
      </c>
      <c r="F306" s="43">
        <f>F307</f>
        <v>2412.2</v>
      </c>
      <c r="G306" s="43">
        <f>G307</f>
        <v>2412.2</v>
      </c>
    </row>
    <row r="307" spans="1:7" ht="38.25">
      <c r="A307" s="113"/>
      <c r="B307" s="56"/>
      <c r="C307" s="56"/>
      <c r="D307" s="63">
        <v>600</v>
      </c>
      <c r="E307" s="64" t="s">
        <v>297</v>
      </c>
      <c r="F307" s="43">
        <f>F308</f>
        <v>2412.2</v>
      </c>
      <c r="G307" s="43">
        <f>G308</f>
        <v>2412.2</v>
      </c>
    </row>
    <row r="308" spans="1:7" ht="12.75">
      <c r="A308" s="113"/>
      <c r="B308" s="56"/>
      <c r="C308" s="56"/>
      <c r="D308" s="63">
        <v>610</v>
      </c>
      <c r="E308" s="64" t="s">
        <v>329</v>
      </c>
      <c r="F308" s="43">
        <v>2412.2</v>
      </c>
      <c r="G308" s="43">
        <v>2412.2</v>
      </c>
    </row>
    <row r="309" spans="1:7" ht="25.5">
      <c r="A309" s="113"/>
      <c r="B309" s="56"/>
      <c r="C309" s="53" t="s">
        <v>34</v>
      </c>
      <c r="D309" s="63"/>
      <c r="E309" s="64" t="s">
        <v>47</v>
      </c>
      <c r="F309" s="43">
        <f>F310</f>
        <v>581.9</v>
      </c>
      <c r="G309" s="43">
        <f>G310</f>
        <v>581.9</v>
      </c>
    </row>
    <row r="310" spans="1:7" ht="38.25">
      <c r="A310" s="113"/>
      <c r="B310" s="56"/>
      <c r="C310" s="56"/>
      <c r="D310" s="63">
        <v>600</v>
      </c>
      <c r="E310" s="64" t="s">
        <v>297</v>
      </c>
      <c r="F310" s="43">
        <f>F311</f>
        <v>581.9</v>
      </c>
      <c r="G310" s="43">
        <f>G311</f>
        <v>581.9</v>
      </c>
    </row>
    <row r="311" spans="1:7" ht="12.75">
      <c r="A311" s="113"/>
      <c r="B311" s="56"/>
      <c r="C311" s="56"/>
      <c r="D311" s="63">
        <v>610</v>
      </c>
      <c r="E311" s="64" t="s">
        <v>329</v>
      </c>
      <c r="F311" s="43">
        <v>581.9</v>
      </c>
      <c r="G311" s="43">
        <v>581.9</v>
      </c>
    </row>
    <row r="312" spans="1:7" ht="38.25">
      <c r="A312" s="113"/>
      <c r="B312" s="56"/>
      <c r="C312" s="53" t="s">
        <v>35</v>
      </c>
      <c r="D312" s="63"/>
      <c r="E312" s="64" t="s">
        <v>48</v>
      </c>
      <c r="F312" s="43">
        <f>F313</f>
        <v>1598.2</v>
      </c>
      <c r="G312" s="43">
        <f>G313</f>
        <v>1598.2</v>
      </c>
    </row>
    <row r="313" spans="1:7" ht="38.25">
      <c r="A313" s="113"/>
      <c r="B313" s="56"/>
      <c r="C313" s="56"/>
      <c r="D313" s="63">
        <v>600</v>
      </c>
      <c r="E313" s="64" t="s">
        <v>297</v>
      </c>
      <c r="F313" s="43">
        <f>F314</f>
        <v>1598.2</v>
      </c>
      <c r="G313" s="43">
        <f>G314</f>
        <v>1598.2</v>
      </c>
    </row>
    <row r="314" spans="1:7" ht="12.75">
      <c r="A314" s="113"/>
      <c r="B314" s="56"/>
      <c r="C314" s="56"/>
      <c r="D314" s="63">
        <v>610</v>
      </c>
      <c r="E314" s="64" t="s">
        <v>329</v>
      </c>
      <c r="F314" s="43">
        <v>1598.2</v>
      </c>
      <c r="G314" s="43">
        <v>1598.2</v>
      </c>
    </row>
    <row r="315" spans="1:7" ht="25.5">
      <c r="A315" s="113"/>
      <c r="B315" s="56"/>
      <c r="C315" s="53" t="s">
        <v>472</v>
      </c>
      <c r="D315" s="56"/>
      <c r="E315" s="54" t="s">
        <v>366</v>
      </c>
      <c r="F315" s="43">
        <f aca="true" t="shared" si="18" ref="F315:G317">F316</f>
        <v>7835.9</v>
      </c>
      <c r="G315" s="43">
        <f t="shared" si="18"/>
        <v>7835.9</v>
      </c>
    </row>
    <row r="316" spans="1:7" ht="38.25">
      <c r="A316" s="113"/>
      <c r="B316" s="56"/>
      <c r="C316" s="53" t="s">
        <v>473</v>
      </c>
      <c r="D316" s="56"/>
      <c r="E316" s="54" t="s">
        <v>49</v>
      </c>
      <c r="F316" s="43">
        <f t="shared" si="18"/>
        <v>7835.9</v>
      </c>
      <c r="G316" s="43">
        <f t="shared" si="18"/>
        <v>7835.9</v>
      </c>
    </row>
    <row r="317" spans="1:7" ht="25.5">
      <c r="A317" s="113"/>
      <c r="B317" s="56"/>
      <c r="C317" s="56"/>
      <c r="D317" s="56">
        <v>600</v>
      </c>
      <c r="E317" s="64" t="s">
        <v>367</v>
      </c>
      <c r="F317" s="43">
        <f t="shared" si="18"/>
        <v>7835.9</v>
      </c>
      <c r="G317" s="43">
        <f t="shared" si="18"/>
        <v>7835.9</v>
      </c>
    </row>
    <row r="318" spans="1:7" ht="12.75">
      <c r="A318" s="113"/>
      <c r="B318" s="56"/>
      <c r="C318" s="56"/>
      <c r="D318" s="56">
        <v>610</v>
      </c>
      <c r="E318" s="72" t="s">
        <v>329</v>
      </c>
      <c r="F318" s="43">
        <v>7835.9</v>
      </c>
      <c r="G318" s="43">
        <v>7835.9</v>
      </c>
    </row>
    <row r="319" spans="1:7" ht="25.5">
      <c r="A319" s="113"/>
      <c r="B319" s="56"/>
      <c r="C319" s="53" t="s">
        <v>474</v>
      </c>
      <c r="D319" s="56"/>
      <c r="E319" s="54" t="s">
        <v>368</v>
      </c>
      <c r="F319" s="43">
        <f>F320+F323+F326+F329</f>
        <v>12953.2</v>
      </c>
      <c r="G319" s="43">
        <f>G320+G323+G326+G329</f>
        <v>12953.2</v>
      </c>
    </row>
    <row r="320" spans="1:7" ht="38.25">
      <c r="A320" s="113"/>
      <c r="B320" s="56"/>
      <c r="C320" s="53" t="s">
        <v>475</v>
      </c>
      <c r="D320" s="56"/>
      <c r="E320" s="54" t="s">
        <v>63</v>
      </c>
      <c r="F320" s="43">
        <f>F321</f>
        <v>5988.3</v>
      </c>
      <c r="G320" s="43">
        <f>G321</f>
        <v>5988.3</v>
      </c>
    </row>
    <row r="321" spans="1:7" ht="38.25">
      <c r="A321" s="113"/>
      <c r="B321" s="56"/>
      <c r="C321" s="56"/>
      <c r="D321" s="63">
        <v>600</v>
      </c>
      <c r="E321" s="64" t="s">
        <v>297</v>
      </c>
      <c r="F321" s="43">
        <f>F322</f>
        <v>5988.3</v>
      </c>
      <c r="G321" s="43">
        <f>G322</f>
        <v>5988.3</v>
      </c>
    </row>
    <row r="322" spans="1:7" ht="12.75">
      <c r="A322" s="113"/>
      <c r="B322" s="56"/>
      <c r="C322" s="56"/>
      <c r="D322" s="63">
        <v>610</v>
      </c>
      <c r="E322" s="64" t="s">
        <v>329</v>
      </c>
      <c r="F322" s="43">
        <v>5988.3</v>
      </c>
      <c r="G322" s="43">
        <v>5988.3</v>
      </c>
    </row>
    <row r="323" spans="1:7" ht="25.5">
      <c r="A323" s="113"/>
      <c r="B323" s="56"/>
      <c r="C323" s="53" t="s">
        <v>476</v>
      </c>
      <c r="D323" s="63"/>
      <c r="E323" s="64" t="s">
        <v>50</v>
      </c>
      <c r="F323" s="43">
        <f>F324</f>
        <v>5864.9</v>
      </c>
      <c r="G323" s="43">
        <f>G324</f>
        <v>5864.9</v>
      </c>
    </row>
    <row r="324" spans="1:7" ht="38.25">
      <c r="A324" s="113"/>
      <c r="B324" s="56"/>
      <c r="C324" s="56"/>
      <c r="D324" s="63">
        <v>600</v>
      </c>
      <c r="E324" s="64" t="s">
        <v>297</v>
      </c>
      <c r="F324" s="43">
        <f>F325</f>
        <v>5864.9</v>
      </c>
      <c r="G324" s="43">
        <f>G325</f>
        <v>5864.9</v>
      </c>
    </row>
    <row r="325" spans="1:7" ht="12.75">
      <c r="A325" s="113"/>
      <c r="B325" s="56"/>
      <c r="C325" s="56"/>
      <c r="D325" s="63">
        <v>610</v>
      </c>
      <c r="E325" s="64" t="s">
        <v>329</v>
      </c>
      <c r="F325" s="43">
        <v>5864.9</v>
      </c>
      <c r="G325" s="43">
        <v>5864.9</v>
      </c>
    </row>
    <row r="326" spans="1:7" ht="25.5">
      <c r="A326" s="113"/>
      <c r="B326" s="56"/>
      <c r="C326" s="53" t="s">
        <v>477</v>
      </c>
      <c r="D326" s="63"/>
      <c r="E326" s="64" t="s">
        <v>652</v>
      </c>
      <c r="F326" s="43">
        <f>F327</f>
        <v>600</v>
      </c>
      <c r="G326" s="43">
        <f>G327</f>
        <v>600</v>
      </c>
    </row>
    <row r="327" spans="1:7" ht="38.25">
      <c r="A327" s="113"/>
      <c r="B327" s="56"/>
      <c r="C327" s="56"/>
      <c r="D327" s="63">
        <v>600</v>
      </c>
      <c r="E327" s="64" t="s">
        <v>297</v>
      </c>
      <c r="F327" s="43">
        <f>F328</f>
        <v>600</v>
      </c>
      <c r="G327" s="43">
        <f>G328</f>
        <v>600</v>
      </c>
    </row>
    <row r="328" spans="1:7" ht="12.75">
      <c r="A328" s="113"/>
      <c r="B328" s="56"/>
      <c r="C328" s="56"/>
      <c r="D328" s="63">
        <v>610</v>
      </c>
      <c r="E328" s="64" t="s">
        <v>329</v>
      </c>
      <c r="F328" s="43">
        <v>600</v>
      </c>
      <c r="G328" s="43">
        <v>600</v>
      </c>
    </row>
    <row r="329" spans="1:7" ht="25.5">
      <c r="A329" s="113"/>
      <c r="B329" s="56"/>
      <c r="C329" s="53" t="s">
        <v>478</v>
      </c>
      <c r="D329" s="63"/>
      <c r="E329" s="64" t="s">
        <v>437</v>
      </c>
      <c r="F329" s="43">
        <f>F330</f>
        <v>500</v>
      </c>
      <c r="G329" s="43">
        <f>G330</f>
        <v>500</v>
      </c>
    </row>
    <row r="330" spans="1:7" ht="12.75">
      <c r="A330" s="113"/>
      <c r="B330" s="56"/>
      <c r="C330" s="56"/>
      <c r="D330" s="56">
        <v>200</v>
      </c>
      <c r="E330" s="54" t="s">
        <v>270</v>
      </c>
      <c r="F330" s="43">
        <f>F331</f>
        <v>500</v>
      </c>
      <c r="G330" s="43">
        <f>G331</f>
        <v>500</v>
      </c>
    </row>
    <row r="331" spans="1:7" ht="12.75">
      <c r="A331" s="113"/>
      <c r="B331" s="56"/>
      <c r="C331" s="56"/>
      <c r="D331" s="63">
        <v>240</v>
      </c>
      <c r="E331" s="72" t="s">
        <v>271</v>
      </c>
      <c r="F331" s="43">
        <v>500</v>
      </c>
      <c r="G331" s="43">
        <v>500</v>
      </c>
    </row>
    <row r="332" spans="1:7" ht="25.5">
      <c r="A332" s="113"/>
      <c r="B332" s="56"/>
      <c r="C332" s="56" t="s">
        <v>653</v>
      </c>
      <c r="D332" s="63"/>
      <c r="E332" s="64" t="s">
        <v>654</v>
      </c>
      <c r="F332" s="43">
        <f>F333</f>
        <v>2229.2</v>
      </c>
      <c r="G332" s="43">
        <f>G333</f>
        <v>2185.7</v>
      </c>
    </row>
    <row r="333" spans="1:7" ht="38.25">
      <c r="A333" s="113"/>
      <c r="B333" s="56"/>
      <c r="C333" s="56"/>
      <c r="D333" s="63">
        <v>600</v>
      </c>
      <c r="E333" s="64" t="s">
        <v>297</v>
      </c>
      <c r="F333" s="43">
        <f>F334</f>
        <v>2229.2</v>
      </c>
      <c r="G333" s="43">
        <f>G334</f>
        <v>2185.7</v>
      </c>
    </row>
    <row r="334" spans="1:7" ht="12.75">
      <c r="A334" s="113"/>
      <c r="B334" s="56"/>
      <c r="C334" s="56"/>
      <c r="D334" s="63">
        <v>610</v>
      </c>
      <c r="E334" s="64" t="s">
        <v>329</v>
      </c>
      <c r="F334" s="43">
        <v>2229.2</v>
      </c>
      <c r="G334" s="43">
        <v>2185.7</v>
      </c>
    </row>
    <row r="335" spans="1:7" ht="38.25">
      <c r="A335" s="113"/>
      <c r="B335" s="56"/>
      <c r="C335" s="53" t="s">
        <v>479</v>
      </c>
      <c r="D335" s="63"/>
      <c r="E335" s="64" t="s">
        <v>370</v>
      </c>
      <c r="F335" s="43">
        <f>F336</f>
        <v>2532.1</v>
      </c>
      <c r="G335" s="43">
        <f>G336</f>
        <v>2532.1</v>
      </c>
    </row>
    <row r="336" spans="1:7" ht="12.75">
      <c r="A336" s="113"/>
      <c r="B336" s="56"/>
      <c r="C336" s="53" t="s">
        <v>481</v>
      </c>
      <c r="D336" s="63"/>
      <c r="E336" s="64" t="s">
        <v>371</v>
      </c>
      <c r="F336" s="43">
        <f>F337+F340+F343+F346</f>
        <v>2532.1</v>
      </c>
      <c r="G336" s="43">
        <f>G337+G340+G343+G346</f>
        <v>2532.1</v>
      </c>
    </row>
    <row r="337" spans="1:7" ht="25.5">
      <c r="A337" s="113"/>
      <c r="B337" s="56"/>
      <c r="C337" s="53" t="s">
        <v>482</v>
      </c>
      <c r="D337" s="63"/>
      <c r="E337" s="64" t="s">
        <v>51</v>
      </c>
      <c r="F337" s="43">
        <f>F338</f>
        <v>1288</v>
      </c>
      <c r="G337" s="43">
        <f>G338</f>
        <v>1288</v>
      </c>
    </row>
    <row r="338" spans="1:7" ht="38.25">
      <c r="A338" s="113"/>
      <c r="B338" s="56"/>
      <c r="C338" s="56"/>
      <c r="D338" s="63">
        <v>600</v>
      </c>
      <c r="E338" s="64" t="s">
        <v>297</v>
      </c>
      <c r="F338" s="43">
        <f>F339</f>
        <v>1288</v>
      </c>
      <c r="G338" s="43">
        <f>G339</f>
        <v>1288</v>
      </c>
    </row>
    <row r="339" spans="1:7" ht="12.75">
      <c r="A339" s="113"/>
      <c r="B339" s="56"/>
      <c r="C339" s="56"/>
      <c r="D339" s="63">
        <v>610</v>
      </c>
      <c r="E339" s="64" t="s">
        <v>329</v>
      </c>
      <c r="F339" s="43">
        <v>1288</v>
      </c>
      <c r="G339" s="43">
        <v>1288</v>
      </c>
    </row>
    <row r="340" spans="1:7" ht="38.25">
      <c r="A340" s="113"/>
      <c r="B340" s="56"/>
      <c r="C340" s="53" t="s">
        <v>483</v>
      </c>
      <c r="D340" s="63"/>
      <c r="E340" s="64" t="s">
        <v>63</v>
      </c>
      <c r="F340" s="43">
        <f>F341</f>
        <v>1074.1</v>
      </c>
      <c r="G340" s="43">
        <f>G341</f>
        <v>1074.1</v>
      </c>
    </row>
    <row r="341" spans="1:7" ht="38.25">
      <c r="A341" s="113"/>
      <c r="B341" s="56"/>
      <c r="C341" s="56"/>
      <c r="D341" s="63">
        <v>600</v>
      </c>
      <c r="E341" s="64" t="s">
        <v>297</v>
      </c>
      <c r="F341" s="43">
        <f>F342</f>
        <v>1074.1</v>
      </c>
      <c r="G341" s="43">
        <f>G342</f>
        <v>1074.1</v>
      </c>
    </row>
    <row r="342" spans="1:7" ht="12.75">
      <c r="A342" s="113"/>
      <c r="B342" s="113"/>
      <c r="C342" s="56"/>
      <c r="D342" s="63">
        <v>610</v>
      </c>
      <c r="E342" s="64" t="s">
        <v>329</v>
      </c>
      <c r="F342" s="43">
        <v>1074.1</v>
      </c>
      <c r="G342" s="43">
        <v>1074.1</v>
      </c>
    </row>
    <row r="343" spans="1:7" ht="12.75">
      <c r="A343" s="113"/>
      <c r="B343" s="113"/>
      <c r="C343" s="53" t="s">
        <v>77</v>
      </c>
      <c r="D343" s="63"/>
      <c r="E343" s="64" t="s">
        <v>372</v>
      </c>
      <c r="F343" s="43">
        <f>F344</f>
        <v>70</v>
      </c>
      <c r="G343" s="43">
        <f>G344</f>
        <v>70</v>
      </c>
    </row>
    <row r="344" spans="1:7" ht="38.25">
      <c r="A344" s="113"/>
      <c r="B344" s="56"/>
      <c r="C344" s="56"/>
      <c r="D344" s="63">
        <v>600</v>
      </c>
      <c r="E344" s="64" t="s">
        <v>297</v>
      </c>
      <c r="F344" s="43">
        <f>F345</f>
        <v>70</v>
      </c>
      <c r="G344" s="43">
        <f>G345</f>
        <v>70</v>
      </c>
    </row>
    <row r="345" spans="1:7" ht="12.75">
      <c r="A345" s="113"/>
      <c r="B345" s="56"/>
      <c r="C345" s="56"/>
      <c r="D345" s="63">
        <v>610</v>
      </c>
      <c r="E345" s="64" t="s">
        <v>329</v>
      </c>
      <c r="F345" s="43">
        <v>70</v>
      </c>
      <c r="G345" s="43">
        <v>70</v>
      </c>
    </row>
    <row r="346" spans="1:7" ht="12.75">
      <c r="A346" s="113"/>
      <c r="B346" s="56"/>
      <c r="C346" s="53" t="s">
        <v>79</v>
      </c>
      <c r="D346" s="63"/>
      <c r="E346" s="64" t="s">
        <v>369</v>
      </c>
      <c r="F346" s="43">
        <f>F347</f>
        <v>100</v>
      </c>
      <c r="G346" s="43">
        <f>G347</f>
        <v>100</v>
      </c>
    </row>
    <row r="347" spans="1:7" ht="38.25">
      <c r="A347" s="113"/>
      <c r="B347" s="56"/>
      <c r="C347" s="56"/>
      <c r="D347" s="63">
        <v>600</v>
      </c>
      <c r="E347" s="64" t="s">
        <v>297</v>
      </c>
      <c r="F347" s="43">
        <f>F348</f>
        <v>100</v>
      </c>
      <c r="G347" s="43">
        <f>G348</f>
        <v>100</v>
      </c>
    </row>
    <row r="348" spans="1:7" ht="12.75">
      <c r="A348" s="113"/>
      <c r="B348" s="56"/>
      <c r="C348" s="56"/>
      <c r="D348" s="63">
        <v>610</v>
      </c>
      <c r="E348" s="64" t="s">
        <v>329</v>
      </c>
      <c r="F348" s="43">
        <v>100</v>
      </c>
      <c r="G348" s="43">
        <v>100</v>
      </c>
    </row>
    <row r="349" spans="1:7" ht="12.75">
      <c r="A349" s="113"/>
      <c r="B349" s="49">
        <v>1000</v>
      </c>
      <c r="C349" s="49"/>
      <c r="D349" s="49"/>
      <c r="E349" s="115" t="s">
        <v>373</v>
      </c>
      <c r="F349" s="112">
        <f>F350+F355</f>
        <v>1354.1</v>
      </c>
      <c r="G349" s="112">
        <f>G350+G355</f>
        <v>1354.1</v>
      </c>
    </row>
    <row r="350" spans="1:7" s="178" customFormat="1" ht="12.75">
      <c r="A350" s="176"/>
      <c r="B350" s="49">
        <v>1001</v>
      </c>
      <c r="C350" s="49"/>
      <c r="D350" s="49"/>
      <c r="E350" s="115" t="s">
        <v>374</v>
      </c>
      <c r="F350" s="112">
        <f aca="true" t="shared" si="19" ref="F350:G353">F351</f>
        <v>441.5</v>
      </c>
      <c r="G350" s="112">
        <f t="shared" si="19"/>
        <v>441.5</v>
      </c>
    </row>
    <row r="351" spans="1:7" ht="38.25">
      <c r="A351" s="113"/>
      <c r="B351" s="56"/>
      <c r="C351" s="53" t="s">
        <v>588</v>
      </c>
      <c r="D351" s="56"/>
      <c r="E351" s="54" t="s">
        <v>289</v>
      </c>
      <c r="F351" s="43">
        <f t="shared" si="19"/>
        <v>441.5</v>
      </c>
      <c r="G351" s="43">
        <f t="shared" si="19"/>
        <v>441.5</v>
      </c>
    </row>
    <row r="352" spans="1:7" ht="25.5">
      <c r="A352" s="113"/>
      <c r="B352" s="56"/>
      <c r="C352" s="53" t="s">
        <v>597</v>
      </c>
      <c r="D352" s="56"/>
      <c r="E352" s="64" t="s">
        <v>375</v>
      </c>
      <c r="F352" s="43">
        <f t="shared" si="19"/>
        <v>441.5</v>
      </c>
      <c r="G352" s="43">
        <f t="shared" si="19"/>
        <v>441.5</v>
      </c>
    </row>
    <row r="353" spans="1:7" ht="12.75">
      <c r="A353" s="113"/>
      <c r="B353" s="56"/>
      <c r="C353" s="56"/>
      <c r="D353" s="56">
        <v>300</v>
      </c>
      <c r="E353" s="64" t="s">
        <v>376</v>
      </c>
      <c r="F353" s="43">
        <f t="shared" si="19"/>
        <v>441.5</v>
      </c>
      <c r="G353" s="43">
        <f t="shared" si="19"/>
        <v>441.5</v>
      </c>
    </row>
    <row r="354" spans="1:7" ht="25.5">
      <c r="A354" s="113"/>
      <c r="B354" s="56"/>
      <c r="C354" s="56"/>
      <c r="D354" s="56">
        <v>310</v>
      </c>
      <c r="E354" s="54" t="s">
        <v>377</v>
      </c>
      <c r="F354" s="43">
        <v>441.5</v>
      </c>
      <c r="G354" s="43">
        <v>441.5</v>
      </c>
    </row>
    <row r="355" spans="1:7" s="178" customFormat="1" ht="12.75">
      <c r="A355" s="176"/>
      <c r="B355" s="49">
        <v>1003</v>
      </c>
      <c r="C355" s="49"/>
      <c r="D355" s="49"/>
      <c r="E355" s="115" t="s">
        <v>378</v>
      </c>
      <c r="F355" s="112">
        <f>F356</f>
        <v>912.6</v>
      </c>
      <c r="G355" s="112">
        <f>G356</f>
        <v>912.6</v>
      </c>
    </row>
    <row r="356" spans="1:7" ht="38.25">
      <c r="A356" s="113"/>
      <c r="B356" s="56"/>
      <c r="C356" s="53" t="s">
        <v>588</v>
      </c>
      <c r="D356" s="56"/>
      <c r="E356" s="54" t="s">
        <v>289</v>
      </c>
      <c r="F356" s="43">
        <f>F357+F363+F360</f>
        <v>912.6</v>
      </c>
      <c r="G356" s="43">
        <f>G357+G363+G360</f>
        <v>912.6</v>
      </c>
    </row>
    <row r="357" spans="1:7" ht="25.5">
      <c r="A357" s="113"/>
      <c r="B357" s="52"/>
      <c r="C357" s="53" t="s">
        <v>596</v>
      </c>
      <c r="D357" s="56"/>
      <c r="E357" s="54" t="s">
        <v>379</v>
      </c>
      <c r="F357" s="43">
        <f>F358</f>
        <v>211.6</v>
      </c>
      <c r="G357" s="43">
        <f>G358</f>
        <v>211.6</v>
      </c>
    </row>
    <row r="358" spans="1:7" ht="12.75">
      <c r="A358" s="113"/>
      <c r="B358" s="52"/>
      <c r="C358" s="56"/>
      <c r="D358" s="56">
        <v>300</v>
      </c>
      <c r="E358" s="64" t="s">
        <v>376</v>
      </c>
      <c r="F358" s="43">
        <f>F359</f>
        <v>211.6</v>
      </c>
      <c r="G358" s="43">
        <f>G359</f>
        <v>211.6</v>
      </c>
    </row>
    <row r="359" spans="1:7" ht="25.5">
      <c r="A359" s="113"/>
      <c r="B359" s="52"/>
      <c r="C359" s="56"/>
      <c r="D359" s="56">
        <v>310</v>
      </c>
      <c r="E359" s="54" t="s">
        <v>377</v>
      </c>
      <c r="F359" s="43">
        <v>211.6</v>
      </c>
      <c r="G359" s="43">
        <v>211.6</v>
      </c>
    </row>
    <row r="360" spans="1:7" ht="63.75">
      <c r="A360" s="113"/>
      <c r="B360" s="56"/>
      <c r="C360" s="87" t="s">
        <v>109</v>
      </c>
      <c r="D360" s="71"/>
      <c r="E360" s="64" t="s">
        <v>108</v>
      </c>
      <c r="F360" s="43">
        <f>F361</f>
        <v>25</v>
      </c>
      <c r="G360" s="43">
        <f>G361</f>
        <v>25</v>
      </c>
    </row>
    <row r="361" spans="1:7" ht="12.75">
      <c r="A361" s="113"/>
      <c r="B361" s="56"/>
      <c r="C361" s="63"/>
      <c r="D361" s="56">
        <v>300</v>
      </c>
      <c r="E361" s="64" t="s">
        <v>376</v>
      </c>
      <c r="F361" s="43">
        <f>F362</f>
        <v>25</v>
      </c>
      <c r="G361" s="43">
        <f>G362</f>
        <v>25</v>
      </c>
    </row>
    <row r="362" spans="1:7" ht="25.5">
      <c r="A362" s="113"/>
      <c r="B362" s="56"/>
      <c r="C362" s="63"/>
      <c r="D362" s="63">
        <v>320</v>
      </c>
      <c r="E362" s="64" t="s">
        <v>156</v>
      </c>
      <c r="F362" s="43">
        <v>25</v>
      </c>
      <c r="G362" s="43">
        <v>25</v>
      </c>
    </row>
    <row r="363" spans="1:7" ht="51">
      <c r="A363" s="113"/>
      <c r="B363" s="49"/>
      <c r="C363" s="87" t="s">
        <v>598</v>
      </c>
      <c r="D363" s="71"/>
      <c r="E363" s="54" t="s">
        <v>284</v>
      </c>
      <c r="F363" s="43">
        <f aca="true" t="shared" si="20" ref="F363:G365">F364</f>
        <v>676</v>
      </c>
      <c r="G363" s="43">
        <f t="shared" si="20"/>
        <v>676</v>
      </c>
    </row>
    <row r="364" spans="1:7" ht="63.75">
      <c r="A364" s="113"/>
      <c r="B364" s="56"/>
      <c r="C364" s="77" t="s">
        <v>0</v>
      </c>
      <c r="D364" s="63"/>
      <c r="E364" s="64" t="s">
        <v>380</v>
      </c>
      <c r="F364" s="43">
        <f t="shared" si="20"/>
        <v>676</v>
      </c>
      <c r="G364" s="43">
        <f t="shared" si="20"/>
        <v>676</v>
      </c>
    </row>
    <row r="365" spans="1:7" ht="12.75">
      <c r="A365" s="113"/>
      <c r="B365" s="113"/>
      <c r="C365" s="63"/>
      <c r="D365" s="63">
        <v>500</v>
      </c>
      <c r="E365" s="64" t="s">
        <v>286</v>
      </c>
      <c r="F365" s="43">
        <f t="shared" si="20"/>
        <v>676</v>
      </c>
      <c r="G365" s="43">
        <f t="shared" si="20"/>
        <v>676</v>
      </c>
    </row>
    <row r="366" spans="1:7" ht="12.75">
      <c r="A366" s="113"/>
      <c r="B366" s="113"/>
      <c r="C366" s="63"/>
      <c r="D366" s="63">
        <v>540</v>
      </c>
      <c r="E366" s="64" t="s">
        <v>253</v>
      </c>
      <c r="F366" s="43">
        <v>676</v>
      </c>
      <c r="G366" s="43">
        <v>676</v>
      </c>
    </row>
    <row r="367" spans="1:7" ht="12.75">
      <c r="A367" s="113"/>
      <c r="B367" s="69" t="s">
        <v>381</v>
      </c>
      <c r="C367" s="49"/>
      <c r="D367" s="49"/>
      <c r="E367" s="51" t="s">
        <v>382</v>
      </c>
      <c r="F367" s="112">
        <f aca="true" t="shared" si="21" ref="F367:G369">F368</f>
        <v>10660.9</v>
      </c>
      <c r="G367" s="112">
        <f t="shared" si="21"/>
        <v>10660.9</v>
      </c>
    </row>
    <row r="368" spans="1:7" s="178" customFormat="1" ht="12.75">
      <c r="A368" s="176"/>
      <c r="B368" s="69" t="s">
        <v>383</v>
      </c>
      <c r="C368" s="49"/>
      <c r="D368" s="49"/>
      <c r="E368" s="178" t="s">
        <v>384</v>
      </c>
      <c r="F368" s="112">
        <f t="shared" si="21"/>
        <v>10660.9</v>
      </c>
      <c r="G368" s="112">
        <f t="shared" si="21"/>
        <v>10660.9</v>
      </c>
    </row>
    <row r="369" spans="1:7" ht="38.25">
      <c r="A369" s="113"/>
      <c r="B369" s="113"/>
      <c r="C369" s="53" t="s">
        <v>479</v>
      </c>
      <c r="D369" s="63"/>
      <c r="E369" s="64" t="s">
        <v>370</v>
      </c>
      <c r="F369" s="43">
        <f t="shared" si="21"/>
        <v>10660.9</v>
      </c>
      <c r="G369" s="43">
        <f t="shared" si="21"/>
        <v>10660.9</v>
      </c>
    </row>
    <row r="370" spans="1:7" ht="38.25">
      <c r="A370" s="113"/>
      <c r="B370" s="113"/>
      <c r="C370" s="53" t="s">
        <v>481</v>
      </c>
      <c r="D370" s="56"/>
      <c r="E370" s="54" t="s">
        <v>385</v>
      </c>
      <c r="F370" s="43">
        <f>F371</f>
        <v>10660.9</v>
      </c>
      <c r="G370" s="43">
        <f>G371</f>
        <v>10660.9</v>
      </c>
    </row>
    <row r="371" spans="1:7" ht="25.5">
      <c r="A371" s="113"/>
      <c r="B371" s="113"/>
      <c r="C371" s="53" t="s">
        <v>80</v>
      </c>
      <c r="D371" s="56"/>
      <c r="E371" s="54" t="s">
        <v>81</v>
      </c>
      <c r="F371" s="43">
        <f>F372+F375</f>
        <v>10660.9</v>
      </c>
      <c r="G371" s="43">
        <f>G372+G375</f>
        <v>10660.9</v>
      </c>
    </row>
    <row r="372" spans="1:7" ht="51">
      <c r="A372" s="113"/>
      <c r="B372" s="113"/>
      <c r="C372" s="53" t="s">
        <v>82</v>
      </c>
      <c r="D372" s="56"/>
      <c r="E372" s="54" t="s">
        <v>64</v>
      </c>
      <c r="F372" s="43">
        <f>F373</f>
        <v>6465.9</v>
      </c>
      <c r="G372" s="43">
        <f>G373</f>
        <v>6465.9</v>
      </c>
    </row>
    <row r="373" spans="1:7" ht="25.5">
      <c r="A373" s="113"/>
      <c r="B373" s="113"/>
      <c r="C373" s="63"/>
      <c r="D373" s="63">
        <v>600</v>
      </c>
      <c r="E373" s="54" t="s">
        <v>367</v>
      </c>
      <c r="F373" s="43">
        <f>F374</f>
        <v>6465.9</v>
      </c>
      <c r="G373" s="43">
        <f>G374</f>
        <v>6465.9</v>
      </c>
    </row>
    <row r="374" spans="1:7" ht="12.75">
      <c r="A374" s="113"/>
      <c r="B374" s="113"/>
      <c r="C374" s="63"/>
      <c r="D374" s="63">
        <v>610</v>
      </c>
      <c r="E374" s="72" t="s">
        <v>329</v>
      </c>
      <c r="F374" s="43">
        <v>6465.9</v>
      </c>
      <c r="G374" s="43">
        <v>6465.9</v>
      </c>
    </row>
    <row r="375" spans="1:7" ht="38.25">
      <c r="A375" s="113"/>
      <c r="B375" s="113"/>
      <c r="C375" s="77" t="s">
        <v>83</v>
      </c>
      <c r="D375" s="63"/>
      <c r="E375" s="64" t="s">
        <v>65</v>
      </c>
      <c r="F375" s="43">
        <f>F376</f>
        <v>4195</v>
      </c>
      <c r="G375" s="43">
        <f>G376</f>
        <v>4195</v>
      </c>
    </row>
    <row r="376" spans="1:7" ht="25.5">
      <c r="A376" s="113"/>
      <c r="B376" s="113"/>
      <c r="C376" s="63"/>
      <c r="D376" s="63">
        <v>600</v>
      </c>
      <c r="E376" s="54" t="s">
        <v>367</v>
      </c>
      <c r="F376" s="43">
        <f>F377</f>
        <v>4195</v>
      </c>
      <c r="G376" s="43">
        <f>G377</f>
        <v>4195</v>
      </c>
    </row>
    <row r="377" spans="1:7" ht="12.75">
      <c r="A377" s="113"/>
      <c r="B377" s="113"/>
      <c r="C377" s="63"/>
      <c r="D377" s="63">
        <v>610</v>
      </c>
      <c r="E377" s="72" t="s">
        <v>329</v>
      </c>
      <c r="F377" s="43">
        <v>4195</v>
      </c>
      <c r="G377" s="43">
        <v>4195</v>
      </c>
    </row>
    <row r="378" spans="1:7" ht="25.5">
      <c r="A378" s="176"/>
      <c r="B378" s="69" t="s">
        <v>796</v>
      </c>
      <c r="C378" s="67"/>
      <c r="D378" s="191"/>
      <c r="E378" s="204" t="s">
        <v>797</v>
      </c>
      <c r="F378" s="43">
        <f aca="true" t="shared" si="22" ref="F378:G382">F379</f>
        <v>2700</v>
      </c>
      <c r="G378" s="43">
        <f t="shared" si="22"/>
        <v>2500</v>
      </c>
    </row>
    <row r="379" spans="1:7" ht="28.5" customHeight="1">
      <c r="A379" s="113"/>
      <c r="B379" s="69" t="s">
        <v>799</v>
      </c>
      <c r="C379" s="63"/>
      <c r="D379" s="63"/>
      <c r="E379" s="204" t="s">
        <v>798</v>
      </c>
      <c r="F379" s="43">
        <f t="shared" si="22"/>
        <v>2700</v>
      </c>
      <c r="G379" s="43">
        <f t="shared" si="22"/>
        <v>2500</v>
      </c>
    </row>
    <row r="380" spans="1:7" ht="12.75">
      <c r="A380" s="113"/>
      <c r="B380" s="69"/>
      <c r="C380" s="63" t="s">
        <v>639</v>
      </c>
      <c r="D380" s="63"/>
      <c r="E380" s="205" t="s">
        <v>800</v>
      </c>
      <c r="F380" s="43">
        <f t="shared" si="22"/>
        <v>2700</v>
      </c>
      <c r="G380" s="43">
        <f t="shared" si="22"/>
        <v>2500</v>
      </c>
    </row>
    <row r="381" spans="1:7" ht="38.25">
      <c r="A381" s="113"/>
      <c r="B381" s="113"/>
      <c r="C381" s="63" t="s">
        <v>640</v>
      </c>
      <c r="D381" s="63"/>
      <c r="E381" s="64" t="s">
        <v>638</v>
      </c>
      <c r="F381" s="43">
        <f t="shared" si="22"/>
        <v>2700</v>
      </c>
      <c r="G381" s="43">
        <f t="shared" si="22"/>
        <v>2500</v>
      </c>
    </row>
    <row r="382" spans="1:7" ht="12.75">
      <c r="A382" s="113"/>
      <c r="B382" s="113"/>
      <c r="C382" s="63"/>
      <c r="D382" s="63">
        <v>700</v>
      </c>
      <c r="E382" s="64" t="s">
        <v>801</v>
      </c>
      <c r="F382" s="43">
        <f t="shared" si="22"/>
        <v>2700</v>
      </c>
      <c r="G382" s="43">
        <f t="shared" si="22"/>
        <v>2500</v>
      </c>
    </row>
    <row r="383" spans="1:7" ht="12.75">
      <c r="A383" s="113"/>
      <c r="B383" s="113"/>
      <c r="C383" s="63"/>
      <c r="D383" s="63">
        <v>730</v>
      </c>
      <c r="E383" s="64" t="s">
        <v>800</v>
      </c>
      <c r="F383" s="43">
        <v>2700</v>
      </c>
      <c r="G383" s="43">
        <v>2500</v>
      </c>
    </row>
    <row r="384" spans="1:7" ht="25.5">
      <c r="A384" s="176" t="s">
        <v>167</v>
      </c>
      <c r="B384" s="177"/>
      <c r="C384" s="67"/>
      <c r="D384" s="191"/>
      <c r="E384" s="76" t="s">
        <v>168</v>
      </c>
      <c r="F384" s="112">
        <f>F385</f>
        <v>2025.8000000000002</v>
      </c>
      <c r="G384" s="112">
        <f>G385</f>
        <v>2152.2</v>
      </c>
    </row>
    <row r="385" spans="1:7" s="178" customFormat="1" ht="38.25">
      <c r="A385" s="176"/>
      <c r="B385" s="177" t="s">
        <v>280</v>
      </c>
      <c r="C385" s="192"/>
      <c r="D385" s="193"/>
      <c r="E385" s="51" t="s">
        <v>281</v>
      </c>
      <c r="F385" s="112">
        <f>F386+F397</f>
        <v>2025.8000000000002</v>
      </c>
      <c r="G385" s="112">
        <f>G386+G397</f>
        <v>2152.2</v>
      </c>
    </row>
    <row r="386" spans="1:7" ht="25.5">
      <c r="A386" s="176"/>
      <c r="B386" s="177"/>
      <c r="C386" s="53" t="s">
        <v>579</v>
      </c>
      <c r="D386" s="52"/>
      <c r="E386" s="62" t="s">
        <v>264</v>
      </c>
      <c r="F386" s="43">
        <f>F387+F390</f>
        <v>2007.8000000000002</v>
      </c>
      <c r="G386" s="43">
        <f>G387+G390</f>
        <v>2134.2</v>
      </c>
    </row>
    <row r="387" spans="1:7" ht="25.5">
      <c r="A387" s="176"/>
      <c r="B387" s="177"/>
      <c r="C387" s="53" t="s">
        <v>584</v>
      </c>
      <c r="D387" s="52"/>
      <c r="E387" s="54" t="s">
        <v>282</v>
      </c>
      <c r="F387" s="43">
        <f>F388</f>
        <v>1023.6</v>
      </c>
      <c r="G387" s="43">
        <f>G388</f>
        <v>1090.1</v>
      </c>
    </row>
    <row r="388" spans="1:7" ht="38.25">
      <c r="A388" s="176"/>
      <c r="B388" s="177"/>
      <c r="C388" s="63"/>
      <c r="D388" s="63">
        <v>100</v>
      </c>
      <c r="E388" s="54" t="s">
        <v>265</v>
      </c>
      <c r="F388" s="43">
        <f>F389</f>
        <v>1023.6</v>
      </c>
      <c r="G388" s="43">
        <f>G389</f>
        <v>1090.1</v>
      </c>
    </row>
    <row r="389" spans="1:7" ht="25.5">
      <c r="A389" s="176"/>
      <c r="B389" s="177"/>
      <c r="C389" s="56"/>
      <c r="D389" s="56">
        <v>120</v>
      </c>
      <c r="E389" s="54" t="s">
        <v>266</v>
      </c>
      <c r="F389" s="43">
        <v>1023.6</v>
      </c>
      <c r="G389" s="43">
        <v>1090.1</v>
      </c>
    </row>
    <row r="390" spans="1:7" ht="25.5">
      <c r="A390" s="176"/>
      <c r="B390" s="177"/>
      <c r="C390" s="53" t="s">
        <v>585</v>
      </c>
      <c r="D390" s="52"/>
      <c r="E390" s="54" t="s">
        <v>578</v>
      </c>
      <c r="F390" s="43">
        <f>F391+F393</f>
        <v>984.2</v>
      </c>
      <c r="G390" s="43">
        <f>G391+G393</f>
        <v>1044.1</v>
      </c>
    </row>
    <row r="391" spans="1:7" ht="38.25">
      <c r="A391" s="176"/>
      <c r="B391" s="177"/>
      <c r="C391" s="56"/>
      <c r="D391" s="56">
        <v>100</v>
      </c>
      <c r="E391" s="54" t="s">
        <v>265</v>
      </c>
      <c r="F391" s="43">
        <f>F392</f>
        <v>922.7</v>
      </c>
      <c r="G391" s="43">
        <f>G392</f>
        <v>982.6</v>
      </c>
    </row>
    <row r="392" spans="1:7" ht="25.5">
      <c r="A392" s="176"/>
      <c r="B392" s="177"/>
      <c r="C392" s="56"/>
      <c r="D392" s="56">
        <v>120</v>
      </c>
      <c r="E392" s="54" t="s">
        <v>266</v>
      </c>
      <c r="F392" s="43">
        <v>922.7</v>
      </c>
      <c r="G392" s="43">
        <v>982.6</v>
      </c>
    </row>
    <row r="393" spans="1:7" ht="12.75">
      <c r="A393" s="176"/>
      <c r="B393" s="177"/>
      <c r="C393" s="56"/>
      <c r="D393" s="56">
        <v>200</v>
      </c>
      <c r="E393" s="54" t="s">
        <v>270</v>
      </c>
      <c r="F393" s="43">
        <f>F394</f>
        <v>61.5</v>
      </c>
      <c r="G393" s="43">
        <f>G394</f>
        <v>61.5</v>
      </c>
    </row>
    <row r="394" spans="1:7" ht="25.5">
      <c r="A394" s="176"/>
      <c r="B394" s="177"/>
      <c r="C394" s="56"/>
      <c r="D394" s="56">
        <v>240</v>
      </c>
      <c r="E394" s="54" t="s">
        <v>271</v>
      </c>
      <c r="F394" s="43">
        <v>61.5</v>
      </c>
      <c r="G394" s="43">
        <v>61.5</v>
      </c>
    </row>
    <row r="395" spans="1:7" ht="12.75" hidden="1">
      <c r="A395" s="176"/>
      <c r="B395" s="113"/>
      <c r="C395" s="56"/>
      <c r="D395" s="56">
        <v>800</v>
      </c>
      <c r="E395" s="54" t="s">
        <v>272</v>
      </c>
      <c r="F395" s="43">
        <f>F396</f>
        <v>18</v>
      </c>
      <c r="G395" s="43">
        <f>G396</f>
        <v>18</v>
      </c>
    </row>
    <row r="396" spans="1:7" ht="12.75" hidden="1">
      <c r="A396" s="113"/>
      <c r="B396" s="113"/>
      <c r="C396" s="56"/>
      <c r="D396" s="56">
        <v>850</v>
      </c>
      <c r="E396" s="54" t="s">
        <v>274</v>
      </c>
      <c r="F396" s="43">
        <f>F399+F400</f>
        <v>18</v>
      </c>
      <c r="G396" s="43">
        <f>G399+G400</f>
        <v>18</v>
      </c>
    </row>
    <row r="397" spans="1:7" ht="38.25">
      <c r="A397" s="113"/>
      <c r="B397" s="113"/>
      <c r="C397" s="53" t="s">
        <v>589</v>
      </c>
      <c r="D397" s="56"/>
      <c r="E397" s="54" t="s">
        <v>276</v>
      </c>
      <c r="F397" s="43">
        <f>F398</f>
        <v>18</v>
      </c>
      <c r="G397" s="43">
        <f>G398</f>
        <v>18</v>
      </c>
    </row>
    <row r="398" spans="1:7" ht="12.75">
      <c r="A398" s="113"/>
      <c r="B398" s="113"/>
      <c r="C398" s="56"/>
      <c r="D398" s="56">
        <v>200</v>
      </c>
      <c r="E398" s="54" t="s">
        <v>270</v>
      </c>
      <c r="F398" s="43">
        <f>F399</f>
        <v>18</v>
      </c>
      <c r="G398" s="43">
        <f>G399</f>
        <v>18</v>
      </c>
    </row>
    <row r="399" spans="1:7" ht="25.5">
      <c r="A399" s="113"/>
      <c r="B399" s="113"/>
      <c r="C399" s="56"/>
      <c r="D399" s="56">
        <v>240</v>
      </c>
      <c r="E399" s="54" t="s">
        <v>271</v>
      </c>
      <c r="F399" s="43">
        <v>18</v>
      </c>
      <c r="G399" s="43">
        <v>18</v>
      </c>
    </row>
    <row r="400" spans="1:7" ht="12.75">
      <c r="A400" s="113"/>
      <c r="B400" s="113"/>
      <c r="C400" s="56"/>
      <c r="D400" s="56"/>
      <c r="E400" s="194"/>
      <c r="F400" s="43"/>
      <c r="G400" s="43"/>
    </row>
    <row r="401" spans="1:7" ht="12.75">
      <c r="A401" s="113"/>
      <c r="B401" s="113"/>
      <c r="C401" s="113"/>
      <c r="D401" s="176"/>
      <c r="E401" s="176" t="s">
        <v>386</v>
      </c>
      <c r="F401" s="112">
        <f>F12+F38+F384</f>
        <v>162354.3</v>
      </c>
      <c r="G401" s="112">
        <f>G12+G38+G384</f>
        <v>156032.90000000002</v>
      </c>
    </row>
    <row r="402" spans="1:7" ht="12.75">
      <c r="A402" s="113"/>
      <c r="B402" s="113"/>
      <c r="C402" s="113"/>
      <c r="D402" s="113"/>
      <c r="E402" s="113"/>
      <c r="F402" s="43"/>
      <c r="G402" s="43"/>
    </row>
    <row r="403" spans="1:7" ht="12.75">
      <c r="A403" s="113"/>
      <c r="B403" s="113"/>
      <c r="C403" s="113"/>
      <c r="D403" s="113"/>
      <c r="E403" s="50" t="s">
        <v>387</v>
      </c>
      <c r="F403" s="112">
        <v>3727.1</v>
      </c>
      <c r="G403" s="112">
        <v>7277.5</v>
      </c>
    </row>
    <row r="404" spans="1:7" ht="12.75">
      <c r="A404" s="113"/>
      <c r="B404" s="113"/>
      <c r="C404" s="113"/>
      <c r="D404" s="113"/>
      <c r="E404" s="113"/>
      <c r="F404" s="43"/>
      <c r="G404" s="43"/>
    </row>
    <row r="405" spans="1:7" ht="12.75">
      <c r="A405" s="113"/>
      <c r="B405" s="113"/>
      <c r="C405" s="113"/>
      <c r="D405" s="113"/>
      <c r="E405" s="50" t="s">
        <v>388</v>
      </c>
      <c r="F405" s="112">
        <f>F401+F403</f>
        <v>166081.4</v>
      </c>
      <c r="G405" s="112">
        <f>G401+G403</f>
        <v>163310.40000000002</v>
      </c>
    </row>
    <row r="406" spans="1:7" ht="12.75">
      <c r="A406" s="195"/>
      <c r="B406" s="195"/>
      <c r="C406" s="195"/>
      <c r="D406" s="195"/>
      <c r="E406" s="196"/>
      <c r="F406" s="197"/>
      <c r="G406" s="197"/>
    </row>
    <row r="407" spans="6:7" ht="12.75">
      <c r="F407" s="198"/>
      <c r="G407" s="198"/>
    </row>
    <row r="408" spans="5:7" ht="12.75">
      <c r="E408" s="89" t="s">
        <v>389</v>
      </c>
      <c r="F408" s="199">
        <v>166081.4</v>
      </c>
      <c r="G408" s="199">
        <v>163310.4</v>
      </c>
    </row>
    <row r="409" spans="5:7" ht="12.75">
      <c r="E409" s="89"/>
      <c r="F409" s="199"/>
      <c r="G409" s="199"/>
    </row>
    <row r="410" spans="5:7" ht="12.75">
      <c r="E410" s="89" t="s">
        <v>390</v>
      </c>
      <c r="F410" s="199">
        <f>F408-F405</f>
        <v>0</v>
      </c>
      <c r="G410" s="199">
        <f>G408-G405</f>
        <v>0</v>
      </c>
    </row>
    <row r="411" spans="6:7" ht="12.75">
      <c r="F411" s="198"/>
      <c r="G411" s="198"/>
    </row>
  </sheetData>
  <sheetProtection/>
  <mergeCells count="13">
    <mergeCell ref="G10:G11"/>
    <mergeCell ref="A10:A11"/>
    <mergeCell ref="B10:B11"/>
    <mergeCell ref="C10:C11"/>
    <mergeCell ref="D10:D11"/>
    <mergeCell ref="E10:E11"/>
    <mergeCell ref="F10:F11"/>
    <mergeCell ref="E1:F1"/>
    <mergeCell ref="E2:F2"/>
    <mergeCell ref="E3:F3"/>
    <mergeCell ref="E4:F4"/>
    <mergeCell ref="E5:F5"/>
    <mergeCell ref="A7:F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D1" sqref="D1"/>
    </sheetView>
  </sheetViews>
  <sheetFormatPr defaultColWidth="9.00390625" defaultRowHeight="12.75"/>
  <cols>
    <col min="1" max="1" width="6.125" style="31" customWidth="1"/>
    <col min="2" max="2" width="37.75390625" style="31" customWidth="1"/>
    <col min="3" max="3" width="12.00390625" style="31" customWidth="1"/>
    <col min="4" max="4" width="11.125" style="31" customWidth="1"/>
    <col min="5" max="5" width="12.75390625" style="31" customWidth="1"/>
    <col min="6" max="16384" width="9.00390625" style="31" customWidth="1"/>
  </cols>
  <sheetData>
    <row r="1" ht="12.75">
      <c r="D1" s="217" t="s">
        <v>2</v>
      </c>
    </row>
    <row r="2" ht="12.75">
      <c r="D2" s="31" t="s">
        <v>453</v>
      </c>
    </row>
    <row r="3" ht="12.75">
      <c r="D3" s="31" t="s">
        <v>1</v>
      </c>
    </row>
    <row r="4" ht="12.75">
      <c r="D4" s="31" t="s">
        <v>158</v>
      </c>
    </row>
    <row r="5" ht="12.75">
      <c r="D5" s="29" t="s">
        <v>845</v>
      </c>
    </row>
    <row r="7" spans="1:5" ht="12.75">
      <c r="A7" s="234" t="s">
        <v>10</v>
      </c>
      <c r="B7" s="234"/>
      <c r="C7" s="234"/>
      <c r="D7" s="234"/>
      <c r="E7" s="234"/>
    </row>
    <row r="8" spans="1:5" ht="12.75">
      <c r="A8" s="235" t="s">
        <v>11</v>
      </c>
      <c r="B8" s="236"/>
      <c r="C8" s="236"/>
      <c r="D8" s="236"/>
      <c r="E8" s="236"/>
    </row>
    <row r="9" spans="1:5" ht="12.75">
      <c r="A9" s="235" t="s">
        <v>104</v>
      </c>
      <c r="B9" s="236"/>
      <c r="C9" s="236"/>
      <c r="D9" s="236"/>
      <c r="E9" s="236"/>
    </row>
    <row r="12" ht="12.75">
      <c r="E12" s="5" t="s">
        <v>170</v>
      </c>
    </row>
    <row r="13" spans="1:5" ht="12.75">
      <c r="A13" s="3" t="s">
        <v>12</v>
      </c>
      <c r="B13" s="3" t="s">
        <v>13</v>
      </c>
      <c r="C13" s="30" t="s">
        <v>14</v>
      </c>
      <c r="D13" s="30" t="s">
        <v>23</v>
      </c>
      <c r="E13" s="30" t="s">
        <v>105</v>
      </c>
    </row>
    <row r="14" spans="1:5" ht="38.25">
      <c r="A14" s="4" t="s">
        <v>15</v>
      </c>
      <c r="B14" s="101" t="s">
        <v>16</v>
      </c>
      <c r="C14" s="18">
        <v>27010.6</v>
      </c>
      <c r="D14" s="18">
        <v>27610.6</v>
      </c>
      <c r="E14" s="18">
        <v>27567.1</v>
      </c>
    </row>
    <row r="15" spans="1:5" ht="51">
      <c r="A15" s="4" t="s">
        <v>17</v>
      </c>
      <c r="B15" s="101" t="s">
        <v>106</v>
      </c>
      <c r="C15" s="18">
        <v>13291.3</v>
      </c>
      <c r="D15" s="18">
        <v>13193</v>
      </c>
      <c r="E15" s="18">
        <v>13193</v>
      </c>
    </row>
    <row r="16" spans="1:5" ht="38.25">
      <c r="A16" s="4" t="s">
        <v>18</v>
      </c>
      <c r="B16" s="6" t="s">
        <v>326</v>
      </c>
      <c r="C16" s="18">
        <v>4023.3</v>
      </c>
      <c r="D16" s="18">
        <v>3398.2</v>
      </c>
      <c r="E16" s="18">
        <v>0</v>
      </c>
    </row>
    <row r="17" spans="1:5" ht="38.25">
      <c r="A17" s="4" t="s">
        <v>19</v>
      </c>
      <c r="B17" s="6" t="s">
        <v>293</v>
      </c>
      <c r="C17" s="18">
        <v>11443.5</v>
      </c>
      <c r="D17" s="18">
        <v>2925.8</v>
      </c>
      <c r="E17" s="18">
        <v>3025.8</v>
      </c>
    </row>
    <row r="18" spans="1:5" ht="25.5">
      <c r="A18" s="4" t="s">
        <v>20</v>
      </c>
      <c r="B18" s="6" t="s">
        <v>306</v>
      </c>
      <c r="C18" s="18">
        <v>1200</v>
      </c>
      <c r="D18" s="18">
        <v>1200</v>
      </c>
      <c r="E18" s="18">
        <v>1200</v>
      </c>
    </row>
    <row r="19" spans="1:5" ht="38.25">
      <c r="A19" s="4" t="s">
        <v>21</v>
      </c>
      <c r="B19" s="6" t="s">
        <v>318</v>
      </c>
      <c r="C19" s="18">
        <v>177042.6</v>
      </c>
      <c r="D19" s="18">
        <v>62611.9</v>
      </c>
      <c r="E19" s="18">
        <v>56946</v>
      </c>
    </row>
    <row r="20" spans="1:5" ht="51">
      <c r="A20" s="3">
        <v>7</v>
      </c>
      <c r="B20" s="101" t="s">
        <v>107</v>
      </c>
      <c r="C20" s="18">
        <v>600</v>
      </c>
      <c r="D20" s="18">
        <v>200</v>
      </c>
      <c r="E20" s="18">
        <v>200</v>
      </c>
    </row>
    <row r="21" spans="1:5" ht="51">
      <c r="A21" s="3">
        <v>8</v>
      </c>
      <c r="B21" s="101" t="s">
        <v>22</v>
      </c>
      <c r="C21" s="18">
        <v>1216.9</v>
      </c>
      <c r="D21" s="18">
        <f>1213.1-69.3</f>
        <v>1143.8</v>
      </c>
      <c r="E21" s="18">
        <f>1213.1-72.7</f>
        <v>1140.3999999999999</v>
      </c>
    </row>
    <row r="22" spans="1:5" ht="51">
      <c r="A22" s="126" t="s">
        <v>636</v>
      </c>
      <c r="B22" s="101" t="s">
        <v>618</v>
      </c>
      <c r="C22" s="18">
        <v>15631.7</v>
      </c>
      <c r="D22" s="18">
        <v>0</v>
      </c>
      <c r="E22" s="18">
        <v>0</v>
      </c>
    </row>
    <row r="23" spans="1:5" ht="12.75">
      <c r="A23" s="2"/>
      <c r="B23" s="108" t="s">
        <v>386</v>
      </c>
      <c r="C23" s="20">
        <f>SUM(C14:C22)</f>
        <v>251459.9</v>
      </c>
      <c r="D23" s="20">
        <f>SUM(D14:D22)</f>
        <v>112283.3</v>
      </c>
      <c r="E23" s="20">
        <f>SUM(E14:E22)</f>
        <v>103272.29999999999</v>
      </c>
    </row>
  </sheetData>
  <sheetProtection/>
  <mergeCells count="3">
    <mergeCell ref="A7:E7"/>
    <mergeCell ref="A8:E8"/>
    <mergeCell ref="A9:E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09"/>
  <sheetViews>
    <sheetView zoomScalePageLayoutView="0" workbookViewId="0" topLeftCell="A1">
      <selection activeCell="H7" sqref="H7"/>
    </sheetView>
  </sheetViews>
  <sheetFormatPr defaultColWidth="9.00390625" defaultRowHeight="12.75"/>
  <cols>
    <col min="1" max="1" width="8.625" style="93" bestFit="1" customWidth="1"/>
    <col min="2" max="2" width="24.25390625" style="93" bestFit="1" customWidth="1"/>
    <col min="3" max="3" width="30.125" style="94" customWidth="1"/>
    <col min="4" max="4" width="17.625" style="94" customWidth="1"/>
    <col min="5" max="5" width="10.125" style="31" customWidth="1"/>
    <col min="6" max="16384" width="9.00390625" style="31" customWidth="1"/>
  </cols>
  <sheetData>
    <row r="1" spans="3:4" ht="12.75">
      <c r="C1" s="241" t="s">
        <v>646</v>
      </c>
      <c r="D1" s="223"/>
    </row>
    <row r="2" spans="3:4" ht="12.75">
      <c r="C2" s="223" t="s">
        <v>5</v>
      </c>
      <c r="D2" s="223"/>
    </row>
    <row r="3" spans="3:4" ht="12.75">
      <c r="C3" s="223" t="s">
        <v>163</v>
      </c>
      <c r="D3" s="223"/>
    </row>
    <row r="4" spans="3:4" ht="12.75">
      <c r="C4" s="223" t="s">
        <v>164</v>
      </c>
      <c r="D4" s="223"/>
    </row>
    <row r="5" spans="3:4" ht="12.75">
      <c r="C5" s="222" t="s">
        <v>845</v>
      </c>
      <c r="D5" s="223"/>
    </row>
    <row r="8" spans="1:4" ht="12.75">
      <c r="A8" s="242" t="s">
        <v>780</v>
      </c>
      <c r="B8" s="242"/>
      <c r="C8" s="242"/>
      <c r="D8" s="242"/>
    </row>
    <row r="9" spans="1:4" ht="15.75" customHeight="1">
      <c r="A9" s="242"/>
      <c r="B9" s="242"/>
      <c r="C9" s="242"/>
      <c r="D9" s="242"/>
    </row>
    <row r="10" ht="12.75">
      <c r="E10" s="29" t="s">
        <v>170</v>
      </c>
    </row>
    <row r="11" spans="1:5" ht="38.25">
      <c r="A11" s="95" t="s">
        <v>781</v>
      </c>
      <c r="B11" s="95" t="s">
        <v>782</v>
      </c>
      <c r="C11" s="237" t="s">
        <v>783</v>
      </c>
      <c r="D11" s="238"/>
      <c r="E11" s="200" t="s">
        <v>784</v>
      </c>
    </row>
    <row r="12" spans="1:5" ht="27.75" customHeight="1">
      <c r="A12" s="99">
        <v>635</v>
      </c>
      <c r="B12" s="201" t="s">
        <v>785</v>
      </c>
      <c r="C12" s="239" t="s">
        <v>786</v>
      </c>
      <c r="D12" s="240"/>
      <c r="E12" s="202">
        <f>5642.7+697.1</f>
        <v>6339.8</v>
      </c>
    </row>
    <row r="13" spans="1:5" ht="47.25" customHeight="1">
      <c r="A13" s="99">
        <v>635</v>
      </c>
      <c r="B13" s="201" t="s">
        <v>787</v>
      </c>
      <c r="C13" s="239" t="s">
        <v>788</v>
      </c>
      <c r="D13" s="239"/>
      <c r="E13" s="202">
        <v>10399.3</v>
      </c>
    </row>
    <row r="14" spans="1:4" ht="12.75">
      <c r="A14" s="96"/>
      <c r="B14" s="96"/>
      <c r="C14" s="100"/>
      <c r="D14" s="100"/>
    </row>
    <row r="15" spans="1:4" ht="12.75">
      <c r="A15" s="96"/>
      <c r="B15" s="96"/>
      <c r="C15" s="97"/>
      <c r="D15" s="97"/>
    </row>
    <row r="16" spans="1:4" ht="12.75">
      <c r="A16" s="96"/>
      <c r="B16" s="96"/>
      <c r="C16" s="97"/>
      <c r="D16" s="97"/>
    </row>
    <row r="17" spans="1:4" ht="12.75">
      <c r="A17" s="96"/>
      <c r="B17" s="96"/>
      <c r="C17" s="97"/>
      <c r="D17" s="97"/>
    </row>
    <row r="18" spans="1:4" ht="12.75">
      <c r="A18" s="96"/>
      <c r="B18" s="96"/>
      <c r="C18" s="97"/>
      <c r="D18" s="97"/>
    </row>
    <row r="19" spans="1:4" ht="12.75">
      <c r="A19" s="96"/>
      <c r="B19" s="96"/>
      <c r="C19" s="97"/>
      <c r="D19" s="97"/>
    </row>
    <row r="20" spans="1:4" ht="12.75">
      <c r="A20" s="96"/>
      <c r="B20" s="96"/>
      <c r="C20" s="97"/>
      <c r="D20" s="97"/>
    </row>
    <row r="21" spans="1:4" ht="12.75">
      <c r="A21" s="96"/>
      <c r="B21" s="96"/>
      <c r="C21" s="97"/>
      <c r="D21" s="97"/>
    </row>
    <row r="22" spans="1:4" ht="12.75">
      <c r="A22" s="96"/>
      <c r="B22" s="96"/>
      <c r="C22" s="97"/>
      <c r="D22" s="97"/>
    </row>
    <row r="23" spans="1:4" ht="12.75">
      <c r="A23" s="96"/>
      <c r="B23" s="96"/>
      <c r="C23" s="97"/>
      <c r="D23" s="97"/>
    </row>
    <row r="24" spans="1:4" ht="12.75">
      <c r="A24" s="96"/>
      <c r="B24" s="96"/>
      <c r="C24" s="97"/>
      <c r="D24" s="97"/>
    </row>
    <row r="25" spans="1:4" ht="12.75">
      <c r="A25" s="96"/>
      <c r="B25" s="96"/>
      <c r="C25" s="97"/>
      <c r="D25" s="97"/>
    </row>
    <row r="26" spans="1:4" ht="12.75">
      <c r="A26" s="96"/>
      <c r="B26" s="96"/>
      <c r="C26" s="97"/>
      <c r="D26" s="97"/>
    </row>
    <row r="27" spans="1:4" ht="12.75">
      <c r="A27" s="96"/>
      <c r="B27" s="96"/>
      <c r="C27" s="97"/>
      <c r="D27" s="97"/>
    </row>
    <row r="28" spans="1:4" ht="12.75">
      <c r="A28" s="96"/>
      <c r="B28" s="96"/>
      <c r="C28" s="97"/>
      <c r="D28" s="97"/>
    </row>
    <row r="29" spans="1:4" ht="12.75">
      <c r="A29" s="96"/>
      <c r="B29" s="96"/>
      <c r="C29" s="97"/>
      <c r="D29" s="97"/>
    </row>
    <row r="30" spans="1:4" ht="12.75">
      <c r="A30" s="96"/>
      <c r="B30" s="96"/>
      <c r="C30" s="97"/>
      <c r="D30" s="97"/>
    </row>
    <row r="31" spans="1:4" ht="12.75">
      <c r="A31" s="96"/>
      <c r="B31" s="96"/>
      <c r="C31" s="97"/>
      <c r="D31" s="97"/>
    </row>
    <row r="32" spans="1:4" ht="12.75">
      <c r="A32" s="96"/>
      <c r="B32" s="96"/>
      <c r="C32" s="97"/>
      <c r="D32" s="97"/>
    </row>
    <row r="33" spans="1:4" ht="12.75">
      <c r="A33" s="96"/>
      <c r="B33" s="96"/>
      <c r="C33" s="97"/>
      <c r="D33" s="97"/>
    </row>
    <row r="34" spans="1:4" ht="12.75">
      <c r="A34" s="96"/>
      <c r="B34" s="96"/>
      <c r="C34" s="97"/>
      <c r="D34" s="97"/>
    </row>
    <row r="35" spans="1:4" ht="12.75">
      <c r="A35" s="96"/>
      <c r="B35" s="96"/>
      <c r="C35" s="97"/>
      <c r="D35" s="97"/>
    </row>
    <row r="36" spans="1:4" ht="12.75">
      <c r="A36" s="96"/>
      <c r="B36" s="96"/>
      <c r="C36" s="97"/>
      <c r="D36" s="97"/>
    </row>
    <row r="37" spans="1:4" ht="12.75">
      <c r="A37" s="96"/>
      <c r="B37" s="96"/>
      <c r="C37" s="97"/>
      <c r="D37" s="97"/>
    </row>
    <row r="38" spans="1:4" ht="12.75">
      <c r="A38" s="96"/>
      <c r="B38" s="96"/>
      <c r="C38" s="97"/>
      <c r="D38" s="97"/>
    </row>
    <row r="39" spans="1:4" ht="12.75">
      <c r="A39" s="96"/>
      <c r="B39" s="96"/>
      <c r="C39" s="97"/>
      <c r="D39" s="97"/>
    </row>
    <row r="40" spans="1:4" ht="12.75">
      <c r="A40" s="96"/>
      <c r="B40" s="96"/>
      <c r="C40" s="97"/>
      <c r="D40" s="97"/>
    </row>
    <row r="41" spans="1:4" ht="12.75">
      <c r="A41" s="96"/>
      <c r="B41" s="96"/>
      <c r="C41" s="97"/>
      <c r="D41" s="97"/>
    </row>
    <row r="42" spans="1:4" ht="12.75">
      <c r="A42" s="96"/>
      <c r="B42" s="96"/>
      <c r="C42" s="97"/>
      <c r="D42" s="97"/>
    </row>
    <row r="43" spans="1:4" ht="12.75">
      <c r="A43" s="96"/>
      <c r="B43" s="96"/>
      <c r="C43" s="97"/>
      <c r="D43" s="97"/>
    </row>
    <row r="44" spans="1:4" ht="12.75">
      <c r="A44" s="96"/>
      <c r="B44" s="96"/>
      <c r="C44" s="97"/>
      <c r="D44" s="97"/>
    </row>
    <row r="45" spans="1:4" ht="12.75">
      <c r="A45" s="96"/>
      <c r="B45" s="96"/>
      <c r="C45" s="97"/>
      <c r="D45" s="97"/>
    </row>
    <row r="46" spans="1:4" ht="12.75">
      <c r="A46" s="96"/>
      <c r="B46" s="96"/>
      <c r="C46" s="97"/>
      <c r="D46" s="97"/>
    </row>
    <row r="47" spans="1:4" ht="12.75">
      <c r="A47" s="96"/>
      <c r="B47" s="96"/>
      <c r="C47" s="97"/>
      <c r="D47" s="97"/>
    </row>
    <row r="48" spans="1:4" ht="12.75">
      <c r="A48" s="96"/>
      <c r="B48" s="96"/>
      <c r="C48" s="97"/>
      <c r="D48" s="97"/>
    </row>
    <row r="49" spans="1:4" ht="12.75">
      <c r="A49" s="96"/>
      <c r="B49" s="96"/>
      <c r="C49" s="97"/>
      <c r="D49" s="97"/>
    </row>
    <row r="50" spans="1:4" ht="12.75">
      <c r="A50" s="96"/>
      <c r="B50" s="96"/>
      <c r="C50" s="97"/>
      <c r="D50" s="97"/>
    </row>
    <row r="51" spans="1:4" ht="12.75">
      <c r="A51" s="96"/>
      <c r="B51" s="96"/>
      <c r="C51" s="97"/>
      <c r="D51" s="97"/>
    </row>
    <row r="52" spans="1:4" ht="12.75">
      <c r="A52" s="96"/>
      <c r="B52" s="96"/>
      <c r="C52" s="97"/>
      <c r="D52" s="97"/>
    </row>
    <row r="53" spans="1:4" ht="12.75">
      <c r="A53" s="96"/>
      <c r="B53" s="96"/>
      <c r="C53" s="97"/>
      <c r="D53" s="97"/>
    </row>
    <row r="54" spans="1:4" ht="12.75">
      <c r="A54" s="96"/>
      <c r="B54" s="96"/>
      <c r="C54" s="97"/>
      <c r="D54" s="97"/>
    </row>
    <row r="55" spans="1:4" ht="12.75">
      <c r="A55" s="96"/>
      <c r="B55" s="96"/>
      <c r="C55" s="97"/>
      <c r="D55" s="97"/>
    </row>
    <row r="56" spans="1:4" ht="12.75">
      <c r="A56" s="96"/>
      <c r="B56" s="96"/>
      <c r="C56" s="97"/>
      <c r="D56" s="97"/>
    </row>
    <row r="57" spans="1:4" ht="12.75">
      <c r="A57" s="96"/>
      <c r="B57" s="96"/>
      <c r="C57" s="97"/>
      <c r="D57" s="97"/>
    </row>
    <row r="58" spans="1:4" ht="12.75">
      <c r="A58" s="96"/>
      <c r="B58" s="96"/>
      <c r="C58" s="97"/>
      <c r="D58" s="97"/>
    </row>
    <row r="59" spans="1:4" ht="12.75">
      <c r="A59" s="96"/>
      <c r="B59" s="96"/>
      <c r="C59" s="97"/>
      <c r="D59" s="97"/>
    </row>
    <row r="60" spans="1:4" ht="12.75">
      <c r="A60" s="96"/>
      <c r="B60" s="96"/>
      <c r="C60" s="97"/>
      <c r="D60" s="97"/>
    </row>
    <row r="61" spans="1:4" ht="12.75">
      <c r="A61" s="96"/>
      <c r="B61" s="96"/>
      <c r="C61" s="97"/>
      <c r="D61" s="97"/>
    </row>
    <row r="62" spans="1:4" ht="12.75">
      <c r="A62" s="96"/>
      <c r="B62" s="96"/>
      <c r="C62" s="97"/>
      <c r="D62" s="97"/>
    </row>
    <row r="63" spans="1:4" ht="12.75">
      <c r="A63" s="96"/>
      <c r="B63" s="96"/>
      <c r="C63" s="97"/>
      <c r="D63" s="97"/>
    </row>
    <row r="64" spans="1:4" ht="12.75">
      <c r="A64" s="96"/>
      <c r="B64" s="96"/>
      <c r="C64" s="97"/>
      <c r="D64" s="97"/>
    </row>
    <row r="65" spans="1:4" ht="12.75">
      <c r="A65" s="96"/>
      <c r="B65" s="96"/>
      <c r="C65" s="97"/>
      <c r="D65" s="97"/>
    </row>
    <row r="66" spans="1:4" ht="12.75">
      <c r="A66" s="96"/>
      <c r="B66" s="96"/>
      <c r="C66" s="97"/>
      <c r="D66" s="97"/>
    </row>
    <row r="67" spans="1:4" ht="12.75">
      <c r="A67" s="96"/>
      <c r="B67" s="96"/>
      <c r="C67" s="97"/>
      <c r="D67" s="97"/>
    </row>
    <row r="68" spans="1:4" ht="12.75">
      <c r="A68" s="96"/>
      <c r="B68" s="96"/>
      <c r="C68" s="97"/>
      <c r="D68" s="97"/>
    </row>
    <row r="69" spans="1:4" ht="12.75">
      <c r="A69" s="96"/>
      <c r="B69" s="96"/>
      <c r="C69" s="97"/>
      <c r="D69" s="97"/>
    </row>
    <row r="70" spans="1:4" ht="12.75">
      <c r="A70" s="96"/>
      <c r="B70" s="96"/>
      <c r="C70" s="97"/>
      <c r="D70" s="97"/>
    </row>
    <row r="71" spans="1:4" ht="12.75">
      <c r="A71" s="96"/>
      <c r="B71" s="96"/>
      <c r="C71" s="97"/>
      <c r="D71" s="97"/>
    </row>
    <row r="72" spans="1:4" ht="12.75">
      <c r="A72" s="96"/>
      <c r="B72" s="96"/>
      <c r="C72" s="97"/>
      <c r="D72" s="97"/>
    </row>
    <row r="73" spans="1:4" ht="12.75">
      <c r="A73" s="96"/>
      <c r="B73" s="96"/>
      <c r="C73" s="97"/>
      <c r="D73" s="97"/>
    </row>
    <row r="74" spans="1:4" ht="12.75">
      <c r="A74" s="96"/>
      <c r="B74" s="96"/>
      <c r="C74" s="97"/>
      <c r="D74" s="97"/>
    </row>
    <row r="75" spans="1:4" ht="12.75">
      <c r="A75" s="96"/>
      <c r="B75" s="96"/>
      <c r="C75" s="97"/>
      <c r="D75" s="97"/>
    </row>
    <row r="76" spans="1:4" ht="12.75">
      <c r="A76" s="96"/>
      <c r="B76" s="96"/>
      <c r="C76" s="97"/>
      <c r="D76" s="97"/>
    </row>
    <row r="77" spans="1:4" ht="12.75">
      <c r="A77" s="96"/>
      <c r="B77" s="96"/>
      <c r="C77" s="97"/>
      <c r="D77" s="97"/>
    </row>
    <row r="78" spans="1:4" ht="12.75">
      <c r="A78" s="96"/>
      <c r="B78" s="96"/>
      <c r="C78" s="97"/>
      <c r="D78" s="97"/>
    </row>
    <row r="79" spans="1:4" ht="12.75">
      <c r="A79" s="96"/>
      <c r="B79" s="96"/>
      <c r="C79" s="97"/>
      <c r="D79" s="97"/>
    </row>
    <row r="80" spans="1:4" ht="12.75">
      <c r="A80" s="96"/>
      <c r="B80" s="96"/>
      <c r="C80" s="97"/>
      <c r="D80" s="97"/>
    </row>
    <row r="81" spans="1:4" ht="12.75">
      <c r="A81" s="96"/>
      <c r="B81" s="96"/>
      <c r="C81" s="97"/>
      <c r="D81" s="97"/>
    </row>
    <row r="82" spans="1:4" ht="12.75">
      <c r="A82" s="96"/>
      <c r="B82" s="96"/>
      <c r="C82" s="97"/>
      <c r="D82" s="97"/>
    </row>
    <row r="83" spans="1:4" ht="12.75">
      <c r="A83" s="96"/>
      <c r="B83" s="96"/>
      <c r="C83" s="97"/>
      <c r="D83" s="97"/>
    </row>
    <row r="84" spans="1:4" ht="12.75">
      <c r="A84" s="96"/>
      <c r="B84" s="96"/>
      <c r="C84" s="97"/>
      <c r="D84" s="97"/>
    </row>
    <row r="85" spans="1:4" ht="12.75">
      <c r="A85" s="96"/>
      <c r="B85" s="96"/>
      <c r="C85" s="97"/>
      <c r="D85" s="97"/>
    </row>
    <row r="86" spans="1:4" ht="12.75">
      <c r="A86" s="96"/>
      <c r="B86" s="96"/>
      <c r="C86" s="97"/>
      <c r="D86" s="97"/>
    </row>
    <row r="87" spans="3:4" ht="12.75">
      <c r="C87" s="98"/>
      <c r="D87" s="98"/>
    </row>
    <row r="88" spans="3:4" ht="12.75">
      <c r="C88" s="98"/>
      <c r="D88" s="98"/>
    </row>
    <row r="89" spans="3:4" ht="12.75">
      <c r="C89" s="98"/>
      <c r="D89" s="98"/>
    </row>
    <row r="90" spans="3:4" ht="12.75">
      <c r="C90" s="98"/>
      <c r="D90" s="98"/>
    </row>
    <row r="91" spans="3:4" ht="12.75">
      <c r="C91" s="98"/>
      <c r="D91" s="98"/>
    </row>
    <row r="92" spans="3:4" ht="12.75">
      <c r="C92" s="98"/>
      <c r="D92" s="98"/>
    </row>
    <row r="93" spans="3:4" ht="12.75">
      <c r="C93" s="98"/>
      <c r="D93" s="98"/>
    </row>
    <row r="94" spans="3:4" ht="12.75">
      <c r="C94" s="98"/>
      <c r="D94" s="98"/>
    </row>
    <row r="95" spans="3:4" ht="12.75">
      <c r="C95" s="98"/>
      <c r="D95" s="98"/>
    </row>
    <row r="96" spans="3:4" ht="12.75">
      <c r="C96" s="98"/>
      <c r="D96" s="98"/>
    </row>
    <row r="97" spans="3:4" ht="12.75">
      <c r="C97" s="98"/>
      <c r="D97" s="98"/>
    </row>
    <row r="98" spans="3:4" ht="12.75">
      <c r="C98" s="98"/>
      <c r="D98" s="98"/>
    </row>
    <row r="99" spans="3:4" ht="12.75">
      <c r="C99" s="98"/>
      <c r="D99" s="98"/>
    </row>
    <row r="100" spans="3:4" ht="12.75">
      <c r="C100" s="98"/>
      <c r="D100" s="98"/>
    </row>
    <row r="101" spans="3:4" ht="12.75">
      <c r="C101" s="98"/>
      <c r="D101" s="98"/>
    </row>
    <row r="102" spans="3:4" ht="12.75">
      <c r="C102" s="98"/>
      <c r="D102" s="98"/>
    </row>
    <row r="103" spans="3:4" ht="12.75">
      <c r="C103" s="98"/>
      <c r="D103" s="98"/>
    </row>
    <row r="104" spans="3:4" ht="12.75">
      <c r="C104" s="98"/>
      <c r="D104" s="98"/>
    </row>
    <row r="105" spans="3:4" ht="12.75">
      <c r="C105" s="98"/>
      <c r="D105" s="98"/>
    </row>
    <row r="106" spans="3:4" ht="12.75">
      <c r="C106" s="98"/>
      <c r="D106" s="98"/>
    </row>
    <row r="107" spans="3:4" ht="12.75">
      <c r="C107" s="98"/>
      <c r="D107" s="98"/>
    </row>
    <row r="108" spans="3:4" ht="12.75">
      <c r="C108" s="98"/>
      <c r="D108" s="98"/>
    </row>
    <row r="109" spans="3:4" ht="12.75">
      <c r="C109" s="98"/>
      <c r="D109" s="98"/>
    </row>
  </sheetData>
  <sheetProtection/>
  <mergeCells count="9">
    <mergeCell ref="C11:D11"/>
    <mergeCell ref="C12:D12"/>
    <mergeCell ref="C13:D13"/>
    <mergeCell ref="C1:D1"/>
    <mergeCell ref="C2:D2"/>
    <mergeCell ref="C3:D3"/>
    <mergeCell ref="C4:D4"/>
    <mergeCell ref="C5:D5"/>
    <mergeCell ref="A8:D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52"/>
  <sheetViews>
    <sheetView zoomScalePageLayoutView="0" workbookViewId="0" topLeftCell="A1">
      <selection activeCell="G5" sqref="G5"/>
    </sheetView>
  </sheetViews>
  <sheetFormatPr defaultColWidth="9.00390625" defaultRowHeight="12.75"/>
  <cols>
    <col min="1" max="1" width="8.625" style="93" bestFit="1" customWidth="1"/>
    <col min="2" max="2" width="24.25390625" style="93" bestFit="1" customWidth="1"/>
    <col min="3" max="3" width="30.125" style="94" customWidth="1"/>
    <col min="4" max="4" width="29.875" style="94" customWidth="1"/>
    <col min="5" max="16384" width="9.125" style="31" customWidth="1"/>
  </cols>
  <sheetData>
    <row r="1" spans="3:4" ht="12.75">
      <c r="C1" s="241" t="s">
        <v>24</v>
      </c>
      <c r="D1" s="223"/>
    </row>
    <row r="2" spans="3:4" ht="12.75">
      <c r="C2" s="223" t="s">
        <v>5</v>
      </c>
      <c r="D2" s="223"/>
    </row>
    <row r="3" spans="3:4" ht="12.75">
      <c r="C3" s="223" t="s">
        <v>163</v>
      </c>
      <c r="D3" s="223"/>
    </row>
    <row r="4" spans="3:4" ht="12.75">
      <c r="C4" s="223" t="s">
        <v>164</v>
      </c>
      <c r="D4" s="223"/>
    </row>
    <row r="5" spans="3:4" ht="12.75">
      <c r="C5" s="222" t="s">
        <v>845</v>
      </c>
      <c r="D5" s="223"/>
    </row>
    <row r="8" spans="1:4" ht="12.75">
      <c r="A8" s="242" t="s">
        <v>714</v>
      </c>
      <c r="B8" s="242"/>
      <c r="C8" s="242"/>
      <c r="D8" s="242"/>
    </row>
    <row r="9" spans="1:4" ht="22.5" customHeight="1">
      <c r="A9" s="242"/>
      <c r="B9" s="242"/>
      <c r="C9" s="242"/>
      <c r="D9" s="242"/>
    </row>
    <row r="11" spans="1:4" ht="51">
      <c r="A11" s="95" t="s">
        <v>715</v>
      </c>
      <c r="B11" s="95" t="s">
        <v>716</v>
      </c>
      <c r="C11" s="237" t="s">
        <v>717</v>
      </c>
      <c r="D11" s="244"/>
    </row>
    <row r="12" spans="1:4" ht="48" customHeight="1">
      <c r="A12" s="170">
        <v>635</v>
      </c>
      <c r="B12" s="171"/>
      <c r="C12" s="245" t="s">
        <v>718</v>
      </c>
      <c r="D12" s="246"/>
    </row>
    <row r="13" spans="1:4" ht="65.25" customHeight="1">
      <c r="A13" s="128">
        <v>635</v>
      </c>
      <c r="B13" s="172" t="s">
        <v>428</v>
      </c>
      <c r="C13" s="239" t="s">
        <v>719</v>
      </c>
      <c r="D13" s="239"/>
    </row>
    <row r="14" spans="1:4" ht="57" customHeight="1">
      <c r="A14" s="128">
        <v>635</v>
      </c>
      <c r="B14" s="172" t="s">
        <v>403</v>
      </c>
      <c r="C14" s="239" t="s">
        <v>404</v>
      </c>
      <c r="D14" s="239"/>
    </row>
    <row r="15" spans="1:4" ht="57" customHeight="1">
      <c r="A15" s="128">
        <v>635</v>
      </c>
      <c r="B15" s="172" t="s">
        <v>405</v>
      </c>
      <c r="C15" s="239" t="s">
        <v>720</v>
      </c>
      <c r="D15" s="239"/>
    </row>
    <row r="16" spans="1:4" ht="87.75" customHeight="1">
      <c r="A16" s="128">
        <v>635</v>
      </c>
      <c r="B16" s="172" t="s">
        <v>721</v>
      </c>
      <c r="C16" s="239" t="s">
        <v>722</v>
      </c>
      <c r="D16" s="239"/>
    </row>
    <row r="17" spans="1:4" ht="85.5" customHeight="1">
      <c r="A17" s="128">
        <v>635</v>
      </c>
      <c r="B17" s="172" t="s">
        <v>6</v>
      </c>
      <c r="C17" s="239" t="s">
        <v>3</v>
      </c>
      <c r="D17" s="239"/>
    </row>
    <row r="18" spans="1:4" ht="64.5" customHeight="1">
      <c r="A18" s="128">
        <v>635</v>
      </c>
      <c r="B18" s="172" t="s">
        <v>723</v>
      </c>
      <c r="C18" s="239" t="s">
        <v>724</v>
      </c>
      <c r="D18" s="239"/>
    </row>
    <row r="19" spans="1:4" ht="47.25" customHeight="1">
      <c r="A19" s="128">
        <v>635</v>
      </c>
      <c r="B19" s="172" t="s">
        <v>725</v>
      </c>
      <c r="C19" s="239" t="s">
        <v>726</v>
      </c>
      <c r="D19" s="239"/>
    </row>
    <row r="20" spans="1:4" ht="30" customHeight="1">
      <c r="A20" s="128">
        <v>635</v>
      </c>
      <c r="B20" s="172" t="s">
        <v>727</v>
      </c>
      <c r="C20" s="239" t="s">
        <v>728</v>
      </c>
      <c r="D20" s="239"/>
    </row>
    <row r="21" spans="1:4" ht="64.5" customHeight="1">
      <c r="A21" s="128">
        <v>635</v>
      </c>
      <c r="B21" s="172" t="s">
        <v>406</v>
      </c>
      <c r="C21" s="239" t="s">
        <v>407</v>
      </c>
      <c r="D21" s="239"/>
    </row>
    <row r="22" spans="1:4" ht="33" customHeight="1">
      <c r="A22" s="128">
        <v>635</v>
      </c>
      <c r="B22" s="172" t="s">
        <v>729</v>
      </c>
      <c r="C22" s="239" t="s">
        <v>730</v>
      </c>
      <c r="D22" s="239"/>
    </row>
    <row r="23" spans="1:4" ht="12.75">
      <c r="A23" s="128">
        <v>635</v>
      </c>
      <c r="B23" s="172" t="s">
        <v>731</v>
      </c>
      <c r="C23" s="239" t="s">
        <v>732</v>
      </c>
      <c r="D23" s="239"/>
    </row>
    <row r="24" spans="1:4" ht="32.25" customHeight="1">
      <c r="A24" s="128">
        <v>635</v>
      </c>
      <c r="B24" s="172" t="s">
        <v>733</v>
      </c>
      <c r="C24" s="239" t="s">
        <v>734</v>
      </c>
      <c r="D24" s="239"/>
    </row>
    <row r="25" spans="1:4" ht="64.5" customHeight="1">
      <c r="A25" s="128">
        <v>635</v>
      </c>
      <c r="B25" s="172" t="s">
        <v>735</v>
      </c>
      <c r="C25" s="239" t="s">
        <v>736</v>
      </c>
      <c r="D25" s="239"/>
    </row>
    <row r="26" spans="1:4" ht="64.5" customHeight="1">
      <c r="A26" s="128">
        <v>635</v>
      </c>
      <c r="B26" s="172" t="s">
        <v>408</v>
      </c>
      <c r="C26" s="239" t="s">
        <v>409</v>
      </c>
      <c r="D26" s="239"/>
    </row>
    <row r="27" spans="1:4" ht="64.5" customHeight="1">
      <c r="A27" s="128">
        <v>635</v>
      </c>
      <c r="B27" s="172" t="s">
        <v>737</v>
      </c>
      <c r="C27" s="239" t="s">
        <v>738</v>
      </c>
      <c r="D27" s="239"/>
    </row>
    <row r="28" spans="1:4" ht="64.5" customHeight="1">
      <c r="A28" s="128">
        <v>635</v>
      </c>
      <c r="B28" s="172" t="s">
        <v>739</v>
      </c>
      <c r="C28" s="239" t="s">
        <v>740</v>
      </c>
      <c r="D28" s="239"/>
    </row>
    <row r="29" spans="1:4" ht="41.25" customHeight="1">
      <c r="A29" s="128">
        <v>635</v>
      </c>
      <c r="B29" s="172" t="s">
        <v>435</v>
      </c>
      <c r="C29" s="239" t="s">
        <v>436</v>
      </c>
      <c r="D29" s="239"/>
    </row>
    <row r="30" spans="1:4" ht="42" customHeight="1">
      <c r="A30" s="128">
        <v>635</v>
      </c>
      <c r="B30" s="172" t="s">
        <v>410</v>
      </c>
      <c r="C30" s="239" t="s">
        <v>411</v>
      </c>
      <c r="D30" s="239"/>
    </row>
    <row r="31" spans="1:4" ht="64.5" customHeight="1">
      <c r="A31" s="128">
        <v>635</v>
      </c>
      <c r="B31" s="172" t="s">
        <v>7</v>
      </c>
      <c r="C31" s="239" t="s">
        <v>4</v>
      </c>
      <c r="D31" s="239"/>
    </row>
    <row r="32" spans="1:4" ht="47.25" customHeight="1">
      <c r="A32" s="128">
        <v>635</v>
      </c>
      <c r="B32" s="172" t="s">
        <v>741</v>
      </c>
      <c r="C32" s="239" t="s">
        <v>742</v>
      </c>
      <c r="D32" s="239"/>
    </row>
    <row r="33" spans="1:4" ht="51.75" customHeight="1">
      <c r="A33" s="128">
        <v>635</v>
      </c>
      <c r="B33" s="172" t="s">
        <v>743</v>
      </c>
      <c r="C33" s="239" t="s">
        <v>744</v>
      </c>
      <c r="D33" s="239"/>
    </row>
    <row r="34" spans="1:4" ht="35.25" customHeight="1">
      <c r="A34" s="128">
        <v>635</v>
      </c>
      <c r="B34" s="172" t="s">
        <v>412</v>
      </c>
      <c r="C34" s="239" t="s">
        <v>402</v>
      </c>
      <c r="D34" s="239"/>
    </row>
    <row r="35" spans="1:4" ht="33.75" customHeight="1">
      <c r="A35" s="128">
        <v>635</v>
      </c>
      <c r="B35" s="172" t="s">
        <v>745</v>
      </c>
      <c r="C35" s="239" t="s">
        <v>746</v>
      </c>
      <c r="D35" s="239"/>
    </row>
    <row r="36" spans="1:4" ht="64.5" customHeight="1">
      <c r="A36" s="128">
        <v>635</v>
      </c>
      <c r="B36" s="172" t="s">
        <v>747</v>
      </c>
      <c r="C36" s="239" t="s">
        <v>748</v>
      </c>
      <c r="D36" s="239"/>
    </row>
    <row r="37" spans="1:4" ht="12.75">
      <c r="A37" s="128">
        <v>635</v>
      </c>
      <c r="B37" s="172" t="s">
        <v>460</v>
      </c>
      <c r="C37" s="239" t="s">
        <v>461</v>
      </c>
      <c r="D37" s="239"/>
    </row>
    <row r="38" spans="1:4" ht="27" customHeight="1">
      <c r="A38" s="128">
        <v>635</v>
      </c>
      <c r="B38" s="172" t="s">
        <v>110</v>
      </c>
      <c r="C38" s="239" t="s">
        <v>413</v>
      </c>
      <c r="D38" s="239"/>
    </row>
    <row r="39" spans="1:4" ht="33.75" customHeight="1">
      <c r="A39" s="128">
        <v>635</v>
      </c>
      <c r="B39" s="172" t="s">
        <v>749</v>
      </c>
      <c r="C39" s="239" t="s">
        <v>750</v>
      </c>
      <c r="D39" s="239"/>
    </row>
    <row r="40" spans="1:4" ht="54" customHeight="1">
      <c r="A40" s="128">
        <v>635</v>
      </c>
      <c r="B40" s="173" t="s">
        <v>751</v>
      </c>
      <c r="C40" s="239" t="s">
        <v>752</v>
      </c>
      <c r="D40" s="239"/>
    </row>
    <row r="41" spans="1:4" ht="54.75" customHeight="1">
      <c r="A41" s="128">
        <v>635</v>
      </c>
      <c r="B41" s="172" t="s">
        <v>111</v>
      </c>
      <c r="C41" s="239" t="s">
        <v>414</v>
      </c>
      <c r="D41" s="239"/>
    </row>
    <row r="42" spans="1:4" ht="64.5" customHeight="1">
      <c r="A42" s="128">
        <v>635</v>
      </c>
      <c r="B42" s="172" t="s">
        <v>753</v>
      </c>
      <c r="C42" s="239" t="s">
        <v>754</v>
      </c>
      <c r="D42" s="239"/>
    </row>
    <row r="43" spans="1:4" ht="42" customHeight="1">
      <c r="A43" s="128">
        <v>635</v>
      </c>
      <c r="B43" s="172" t="s">
        <v>755</v>
      </c>
      <c r="C43" s="239" t="s">
        <v>756</v>
      </c>
      <c r="D43" s="239"/>
    </row>
    <row r="44" spans="1:4" ht="41.25" customHeight="1">
      <c r="A44" s="128">
        <v>635</v>
      </c>
      <c r="B44" s="172" t="s">
        <v>757</v>
      </c>
      <c r="C44" s="239" t="s">
        <v>415</v>
      </c>
      <c r="D44" s="239"/>
    </row>
    <row r="45" spans="1:4" ht="41.25" customHeight="1">
      <c r="A45" s="128">
        <v>635</v>
      </c>
      <c r="B45" s="172" t="s">
        <v>812</v>
      </c>
      <c r="C45" s="240" t="s">
        <v>813</v>
      </c>
      <c r="D45" s="247"/>
    </row>
    <row r="46" spans="1:4" ht="58.5" customHeight="1">
      <c r="A46" s="128">
        <v>635</v>
      </c>
      <c r="B46" s="172" t="s">
        <v>814</v>
      </c>
      <c r="C46" s="240" t="s">
        <v>815</v>
      </c>
      <c r="D46" s="247"/>
    </row>
    <row r="47" spans="1:4" ht="12.75">
      <c r="A47" s="128">
        <v>635</v>
      </c>
      <c r="B47" s="172" t="s">
        <v>112</v>
      </c>
      <c r="C47" s="239" t="s">
        <v>416</v>
      </c>
      <c r="D47" s="239"/>
    </row>
    <row r="48" spans="1:4" ht="29.25" customHeight="1">
      <c r="A48" s="128">
        <v>635</v>
      </c>
      <c r="B48" s="172" t="s">
        <v>113</v>
      </c>
      <c r="C48" s="239" t="s">
        <v>417</v>
      </c>
      <c r="D48" s="239"/>
    </row>
    <row r="49" spans="1:4" ht="12.75">
      <c r="A49" s="128">
        <v>635</v>
      </c>
      <c r="B49" s="172" t="s">
        <v>758</v>
      </c>
      <c r="C49" s="239" t="s">
        <v>759</v>
      </c>
      <c r="D49" s="239"/>
    </row>
    <row r="50" spans="1:4" ht="55.5" customHeight="1">
      <c r="A50" s="128">
        <v>635</v>
      </c>
      <c r="B50" s="172" t="s">
        <v>760</v>
      </c>
      <c r="C50" s="239" t="s">
        <v>761</v>
      </c>
      <c r="D50" s="239"/>
    </row>
    <row r="51" spans="1:4" ht="42" customHeight="1">
      <c r="A51" s="128">
        <v>635</v>
      </c>
      <c r="B51" s="172" t="s">
        <v>762</v>
      </c>
      <c r="C51" s="243" t="s">
        <v>763</v>
      </c>
      <c r="D51" s="243"/>
    </row>
    <row r="52" spans="1:4" ht="46.5" customHeight="1" hidden="1">
      <c r="A52" s="128">
        <v>635</v>
      </c>
      <c r="B52" s="174" t="s">
        <v>764</v>
      </c>
      <c r="C52" s="243" t="s">
        <v>765</v>
      </c>
      <c r="D52" s="243"/>
    </row>
    <row r="53" spans="1:4" ht="30.75" customHeight="1">
      <c r="A53" s="128">
        <v>635</v>
      </c>
      <c r="B53" s="172" t="s">
        <v>114</v>
      </c>
      <c r="C53" s="239" t="s">
        <v>452</v>
      </c>
      <c r="D53" s="239"/>
    </row>
    <row r="54" spans="1:4" ht="12.75">
      <c r="A54" s="128">
        <v>635</v>
      </c>
      <c r="B54" s="172" t="s">
        <v>766</v>
      </c>
      <c r="C54" s="239" t="s">
        <v>767</v>
      </c>
      <c r="D54" s="239"/>
    </row>
    <row r="55" spans="1:4" ht="64.5" customHeight="1">
      <c r="A55" s="128">
        <v>635</v>
      </c>
      <c r="B55" s="172" t="s">
        <v>768</v>
      </c>
      <c r="C55" s="239" t="s">
        <v>769</v>
      </c>
      <c r="D55" s="239"/>
    </row>
    <row r="56" spans="1:4" ht="45.75" customHeight="1">
      <c r="A56" s="128">
        <v>635</v>
      </c>
      <c r="B56" s="172" t="s">
        <v>770</v>
      </c>
      <c r="C56" s="239" t="s">
        <v>771</v>
      </c>
      <c r="D56" s="239"/>
    </row>
    <row r="57" spans="1:4" ht="28.5" customHeight="1">
      <c r="A57" s="128">
        <v>635</v>
      </c>
      <c r="B57" s="172" t="s">
        <v>447</v>
      </c>
      <c r="C57" s="239" t="s">
        <v>448</v>
      </c>
      <c r="D57" s="239"/>
    </row>
    <row r="58" spans="1:4" ht="27.75" customHeight="1">
      <c r="A58" s="128">
        <v>635</v>
      </c>
      <c r="B58" s="172" t="s">
        <v>772</v>
      </c>
      <c r="C58" s="239" t="s">
        <v>773</v>
      </c>
      <c r="D58" s="239"/>
    </row>
    <row r="59" spans="1:4" ht="39" customHeight="1">
      <c r="A59" s="128">
        <v>635</v>
      </c>
      <c r="B59" s="172" t="s">
        <v>774</v>
      </c>
      <c r="C59" s="243" t="s">
        <v>775</v>
      </c>
      <c r="D59" s="243"/>
    </row>
    <row r="60" spans="1:4" ht="64.5" customHeight="1">
      <c r="A60" s="96"/>
      <c r="B60" s="96"/>
      <c r="C60" s="97"/>
      <c r="D60" s="97"/>
    </row>
    <row r="61" spans="1:4" ht="64.5" customHeight="1">
      <c r="A61" s="96"/>
      <c r="B61" s="96"/>
      <c r="C61" s="97"/>
      <c r="D61" s="97"/>
    </row>
    <row r="62" spans="1:4" ht="64.5" customHeight="1">
      <c r="A62" s="96"/>
      <c r="B62" s="96"/>
      <c r="C62" s="97"/>
      <c r="D62" s="97"/>
    </row>
    <row r="63" spans="1:4" ht="64.5" customHeight="1">
      <c r="A63" s="96"/>
      <c r="B63" s="96"/>
      <c r="C63" s="97"/>
      <c r="D63" s="97"/>
    </row>
    <row r="64" spans="1:4" ht="64.5" customHeight="1">
      <c r="A64" s="96"/>
      <c r="B64" s="96"/>
      <c r="C64" s="97"/>
      <c r="D64" s="97"/>
    </row>
    <row r="65" spans="1:4" ht="64.5" customHeight="1">
      <c r="A65" s="96"/>
      <c r="B65" s="96"/>
      <c r="C65" s="97"/>
      <c r="D65" s="97"/>
    </row>
    <row r="66" spans="1:4" ht="64.5" customHeight="1">
      <c r="A66" s="96"/>
      <c r="B66" s="96"/>
      <c r="C66" s="97"/>
      <c r="D66" s="97"/>
    </row>
    <row r="67" spans="1:4" ht="64.5" customHeight="1">
      <c r="A67" s="96"/>
      <c r="B67" s="96"/>
      <c r="C67" s="97"/>
      <c r="D67" s="97"/>
    </row>
    <row r="68" spans="1:4" ht="64.5" customHeight="1">
      <c r="A68" s="96"/>
      <c r="B68" s="96"/>
      <c r="C68" s="97"/>
      <c r="D68" s="97"/>
    </row>
    <row r="69" spans="1:4" ht="64.5" customHeight="1">
      <c r="A69" s="96"/>
      <c r="B69" s="96"/>
      <c r="C69" s="97"/>
      <c r="D69" s="97"/>
    </row>
    <row r="70" spans="1:4" ht="64.5" customHeight="1">
      <c r="A70" s="96"/>
      <c r="B70" s="96"/>
      <c r="C70" s="97"/>
      <c r="D70" s="97"/>
    </row>
    <row r="71" spans="1:4" ht="64.5" customHeight="1">
      <c r="A71" s="96"/>
      <c r="B71" s="96"/>
      <c r="C71" s="97"/>
      <c r="D71" s="97"/>
    </row>
    <row r="72" spans="1:4" ht="64.5" customHeight="1">
      <c r="A72" s="96"/>
      <c r="B72" s="96"/>
      <c r="C72" s="97"/>
      <c r="D72" s="97"/>
    </row>
    <row r="73" spans="1:4" ht="64.5" customHeight="1">
      <c r="A73" s="96"/>
      <c r="B73" s="96"/>
      <c r="C73" s="97"/>
      <c r="D73" s="97"/>
    </row>
    <row r="74" spans="1:4" ht="64.5" customHeight="1">
      <c r="A74" s="96"/>
      <c r="B74" s="96"/>
      <c r="C74" s="97"/>
      <c r="D74" s="97"/>
    </row>
    <row r="75" spans="1:4" ht="64.5" customHeight="1">
      <c r="A75" s="96"/>
      <c r="B75" s="96"/>
      <c r="C75" s="97"/>
      <c r="D75" s="97"/>
    </row>
    <row r="76" spans="1:4" ht="64.5" customHeight="1">
      <c r="A76" s="96"/>
      <c r="B76" s="96"/>
      <c r="C76" s="97"/>
      <c r="D76" s="97"/>
    </row>
    <row r="77" spans="1:4" ht="64.5" customHeight="1">
      <c r="A77" s="96"/>
      <c r="B77" s="96"/>
      <c r="C77" s="97"/>
      <c r="D77" s="97"/>
    </row>
    <row r="78" spans="1:4" ht="64.5" customHeight="1">
      <c r="A78" s="96"/>
      <c r="B78" s="96"/>
      <c r="C78" s="97"/>
      <c r="D78" s="97"/>
    </row>
    <row r="79" spans="1:4" ht="64.5" customHeight="1">
      <c r="A79" s="96"/>
      <c r="B79" s="96"/>
      <c r="C79" s="97"/>
      <c r="D79" s="97"/>
    </row>
    <row r="80" spans="1:4" ht="64.5" customHeight="1">
      <c r="A80" s="96"/>
      <c r="B80" s="96"/>
      <c r="C80" s="97"/>
      <c r="D80" s="97"/>
    </row>
    <row r="81" spans="1:4" ht="64.5" customHeight="1">
      <c r="A81" s="96"/>
      <c r="B81" s="96"/>
      <c r="C81" s="97"/>
      <c r="D81" s="97"/>
    </row>
    <row r="82" spans="1:4" ht="64.5" customHeight="1">
      <c r="A82" s="96"/>
      <c r="B82" s="96"/>
      <c r="C82" s="97"/>
      <c r="D82" s="97"/>
    </row>
    <row r="83" spans="1:4" ht="64.5" customHeight="1">
      <c r="A83" s="96"/>
      <c r="B83" s="96"/>
      <c r="C83" s="97"/>
      <c r="D83" s="97"/>
    </row>
    <row r="84" spans="1:4" ht="64.5" customHeight="1">
      <c r="A84" s="96"/>
      <c r="B84" s="96"/>
      <c r="C84" s="97"/>
      <c r="D84" s="97"/>
    </row>
    <row r="85" spans="1:4" ht="64.5" customHeight="1">
      <c r="A85" s="96"/>
      <c r="B85" s="96"/>
      <c r="C85" s="97"/>
      <c r="D85" s="97"/>
    </row>
    <row r="86" spans="1:4" ht="64.5" customHeight="1">
      <c r="A86" s="96"/>
      <c r="B86" s="96"/>
      <c r="C86" s="97"/>
      <c r="D86" s="97"/>
    </row>
    <row r="87" spans="1:4" ht="64.5" customHeight="1">
      <c r="A87" s="96"/>
      <c r="B87" s="96"/>
      <c r="C87" s="97"/>
      <c r="D87" s="97"/>
    </row>
    <row r="88" spans="1:4" ht="64.5" customHeight="1">
      <c r="A88" s="96"/>
      <c r="B88" s="96"/>
      <c r="C88" s="97"/>
      <c r="D88" s="97"/>
    </row>
    <row r="89" spans="1:4" ht="64.5" customHeight="1">
      <c r="A89" s="96"/>
      <c r="B89" s="96"/>
      <c r="C89" s="97"/>
      <c r="D89" s="97"/>
    </row>
    <row r="90" spans="1:4" ht="64.5" customHeight="1">
      <c r="A90" s="96"/>
      <c r="B90" s="96"/>
      <c r="C90" s="97"/>
      <c r="D90" s="97"/>
    </row>
    <row r="91" spans="1:4" ht="64.5" customHeight="1">
      <c r="A91" s="96"/>
      <c r="B91" s="96"/>
      <c r="C91" s="97"/>
      <c r="D91" s="97"/>
    </row>
    <row r="92" spans="1:4" ht="64.5" customHeight="1">
      <c r="A92" s="96"/>
      <c r="B92" s="96"/>
      <c r="C92" s="97"/>
      <c r="D92" s="97"/>
    </row>
    <row r="93" spans="1:4" ht="64.5" customHeight="1">
      <c r="A93" s="96"/>
      <c r="B93" s="96"/>
      <c r="C93" s="97"/>
      <c r="D93" s="97"/>
    </row>
    <row r="94" spans="1:4" ht="64.5" customHeight="1">
      <c r="A94" s="96"/>
      <c r="B94" s="96"/>
      <c r="C94" s="97"/>
      <c r="D94" s="97"/>
    </row>
    <row r="95" spans="1:4" ht="64.5" customHeight="1">
      <c r="A95" s="96"/>
      <c r="B95" s="96"/>
      <c r="C95" s="97"/>
      <c r="D95" s="97"/>
    </row>
    <row r="96" spans="1:4" ht="64.5" customHeight="1">
      <c r="A96" s="96"/>
      <c r="B96" s="96"/>
      <c r="C96" s="97"/>
      <c r="D96" s="97"/>
    </row>
    <row r="97" spans="1:4" ht="64.5" customHeight="1">
      <c r="A97" s="96"/>
      <c r="B97" s="96"/>
      <c r="C97" s="97"/>
      <c r="D97" s="97"/>
    </row>
    <row r="98" spans="1:4" ht="64.5" customHeight="1">
      <c r="A98" s="96"/>
      <c r="B98" s="96"/>
      <c r="C98" s="97"/>
      <c r="D98" s="97"/>
    </row>
    <row r="99" spans="1:4" ht="64.5" customHeight="1">
      <c r="A99" s="96"/>
      <c r="B99" s="96"/>
      <c r="C99" s="97"/>
      <c r="D99" s="97"/>
    </row>
    <row r="100" spans="1:4" ht="64.5" customHeight="1">
      <c r="A100" s="96"/>
      <c r="B100" s="96"/>
      <c r="C100" s="97"/>
      <c r="D100" s="97"/>
    </row>
    <row r="101" spans="1:4" ht="64.5" customHeight="1">
      <c r="A101" s="96"/>
      <c r="B101" s="96"/>
      <c r="C101" s="97"/>
      <c r="D101" s="97"/>
    </row>
    <row r="102" spans="1:4" ht="64.5" customHeight="1">
      <c r="A102" s="96"/>
      <c r="B102" s="96"/>
      <c r="C102" s="97"/>
      <c r="D102" s="97"/>
    </row>
    <row r="103" spans="1:4" ht="64.5" customHeight="1">
      <c r="A103" s="96"/>
      <c r="B103" s="96"/>
      <c r="C103" s="97"/>
      <c r="D103" s="97"/>
    </row>
    <row r="104" spans="1:4" ht="64.5" customHeight="1">
      <c r="A104" s="96"/>
      <c r="B104" s="96"/>
      <c r="C104" s="97"/>
      <c r="D104" s="97"/>
    </row>
    <row r="105" spans="1:4" ht="64.5" customHeight="1">
      <c r="A105" s="96"/>
      <c r="B105" s="96"/>
      <c r="C105" s="97"/>
      <c r="D105" s="97"/>
    </row>
    <row r="106" spans="1:4" ht="64.5" customHeight="1">
      <c r="A106" s="96"/>
      <c r="B106" s="96"/>
      <c r="C106" s="97"/>
      <c r="D106" s="97"/>
    </row>
    <row r="107" spans="1:4" ht="64.5" customHeight="1">
      <c r="A107" s="96"/>
      <c r="B107" s="96"/>
      <c r="C107" s="97"/>
      <c r="D107" s="97"/>
    </row>
    <row r="108" spans="1:4" ht="64.5" customHeight="1">
      <c r="A108" s="96"/>
      <c r="B108" s="96"/>
      <c r="C108" s="97"/>
      <c r="D108" s="97"/>
    </row>
    <row r="109" spans="1:4" ht="64.5" customHeight="1">
      <c r="A109" s="96"/>
      <c r="B109" s="96"/>
      <c r="C109" s="97"/>
      <c r="D109" s="97"/>
    </row>
    <row r="110" spans="1:4" ht="64.5" customHeight="1">
      <c r="A110" s="96"/>
      <c r="B110" s="96"/>
      <c r="C110" s="97"/>
      <c r="D110" s="97"/>
    </row>
    <row r="111" spans="1:4" ht="64.5" customHeight="1">
      <c r="A111" s="96"/>
      <c r="B111" s="96"/>
      <c r="C111" s="97"/>
      <c r="D111" s="97"/>
    </row>
    <row r="112" spans="1:4" ht="64.5" customHeight="1">
      <c r="A112" s="96"/>
      <c r="B112" s="96"/>
      <c r="C112" s="97"/>
      <c r="D112" s="97"/>
    </row>
    <row r="113" spans="1:4" ht="64.5" customHeight="1">
      <c r="A113" s="96"/>
      <c r="B113" s="96"/>
      <c r="C113" s="97"/>
      <c r="D113" s="97"/>
    </row>
    <row r="114" spans="1:4" ht="64.5" customHeight="1">
      <c r="A114" s="96"/>
      <c r="B114" s="96"/>
      <c r="C114" s="97"/>
      <c r="D114" s="97"/>
    </row>
    <row r="115" spans="1:4" ht="12.75">
      <c r="A115" s="96"/>
      <c r="B115" s="96"/>
      <c r="C115" s="97"/>
      <c r="D115" s="97"/>
    </row>
    <row r="116" spans="1:4" ht="12.75">
      <c r="A116" s="96"/>
      <c r="B116" s="96"/>
      <c r="C116" s="97"/>
      <c r="D116" s="97"/>
    </row>
    <row r="117" spans="1:4" ht="12.75">
      <c r="A117" s="96"/>
      <c r="B117" s="96"/>
      <c r="C117" s="97"/>
      <c r="D117" s="97"/>
    </row>
    <row r="118" spans="1:4" ht="12.75">
      <c r="A118" s="96"/>
      <c r="B118" s="96"/>
      <c r="C118" s="97"/>
      <c r="D118" s="97"/>
    </row>
    <row r="119" spans="1:4" ht="12.75">
      <c r="A119" s="96"/>
      <c r="B119" s="96"/>
      <c r="C119" s="97"/>
      <c r="D119" s="97"/>
    </row>
    <row r="120" spans="1:4" ht="12.75">
      <c r="A120" s="96"/>
      <c r="B120" s="96"/>
      <c r="C120" s="97"/>
      <c r="D120" s="97"/>
    </row>
    <row r="121" spans="1:4" ht="12.75">
      <c r="A121" s="96"/>
      <c r="B121" s="96"/>
      <c r="C121" s="97"/>
      <c r="D121" s="97"/>
    </row>
    <row r="122" spans="1:4" ht="12.75">
      <c r="A122" s="96"/>
      <c r="B122" s="96"/>
      <c r="C122" s="97"/>
      <c r="D122" s="97"/>
    </row>
    <row r="123" spans="1:4" ht="12.75">
      <c r="A123" s="96"/>
      <c r="B123" s="96"/>
      <c r="C123" s="97"/>
      <c r="D123" s="97"/>
    </row>
    <row r="124" spans="1:4" ht="12.75">
      <c r="A124" s="96"/>
      <c r="B124" s="96"/>
      <c r="C124" s="97"/>
      <c r="D124" s="97"/>
    </row>
    <row r="125" spans="1:4" ht="12.75">
      <c r="A125" s="96"/>
      <c r="B125" s="96"/>
      <c r="C125" s="97"/>
      <c r="D125" s="97"/>
    </row>
    <row r="126" spans="1:4" ht="12.75">
      <c r="A126" s="96"/>
      <c r="B126" s="96"/>
      <c r="C126" s="97"/>
      <c r="D126" s="97"/>
    </row>
    <row r="127" spans="1:4" ht="12.75">
      <c r="A127" s="96"/>
      <c r="B127" s="96"/>
      <c r="C127" s="97"/>
      <c r="D127" s="97"/>
    </row>
    <row r="128" spans="1:4" ht="12.75">
      <c r="A128" s="96"/>
      <c r="B128" s="96"/>
      <c r="C128" s="97"/>
      <c r="D128" s="97"/>
    </row>
    <row r="129" spans="1:4" ht="12.75">
      <c r="A129" s="96"/>
      <c r="B129" s="96"/>
      <c r="C129" s="97"/>
      <c r="D129" s="97"/>
    </row>
    <row r="130" spans="3:4" ht="12.75">
      <c r="C130" s="98"/>
      <c r="D130" s="98"/>
    </row>
    <row r="131" spans="3:4" ht="12.75">
      <c r="C131" s="98"/>
      <c r="D131" s="98"/>
    </row>
    <row r="132" spans="3:4" ht="12.75">
      <c r="C132" s="98"/>
      <c r="D132" s="98"/>
    </row>
    <row r="133" spans="3:4" ht="12.75">
      <c r="C133" s="98"/>
      <c r="D133" s="98"/>
    </row>
    <row r="134" spans="3:4" ht="12.75">
      <c r="C134" s="98"/>
      <c r="D134" s="98"/>
    </row>
    <row r="135" spans="3:4" ht="12.75">
      <c r="C135" s="98"/>
      <c r="D135" s="98"/>
    </row>
    <row r="136" spans="3:4" ht="12.75">
      <c r="C136" s="98"/>
      <c r="D136" s="98"/>
    </row>
    <row r="137" spans="3:4" ht="12.75">
      <c r="C137" s="98"/>
      <c r="D137" s="98"/>
    </row>
    <row r="138" spans="3:4" ht="12.75">
      <c r="C138" s="98"/>
      <c r="D138" s="98"/>
    </row>
    <row r="139" spans="3:4" ht="12.75">
      <c r="C139" s="98"/>
      <c r="D139" s="98"/>
    </row>
    <row r="140" spans="3:4" ht="12.75">
      <c r="C140" s="98"/>
      <c r="D140" s="98"/>
    </row>
    <row r="141" spans="3:4" ht="12.75">
      <c r="C141" s="98"/>
      <c r="D141" s="98"/>
    </row>
    <row r="142" spans="3:4" ht="12.75">
      <c r="C142" s="98"/>
      <c r="D142" s="98"/>
    </row>
    <row r="143" spans="3:4" ht="12.75">
      <c r="C143" s="98"/>
      <c r="D143" s="98"/>
    </row>
    <row r="144" spans="3:4" ht="12.75">
      <c r="C144" s="98"/>
      <c r="D144" s="98"/>
    </row>
    <row r="145" spans="3:4" ht="12.75">
      <c r="C145" s="98"/>
      <c r="D145" s="98"/>
    </row>
    <row r="146" spans="3:4" ht="12.75">
      <c r="C146" s="98"/>
      <c r="D146" s="98"/>
    </row>
    <row r="147" spans="3:4" ht="12.75">
      <c r="C147" s="98"/>
      <c r="D147" s="98"/>
    </row>
    <row r="148" spans="3:4" ht="12.75">
      <c r="C148" s="98"/>
      <c r="D148" s="98"/>
    </row>
    <row r="149" spans="3:4" ht="12.75">
      <c r="C149" s="98"/>
      <c r="D149" s="98"/>
    </row>
    <row r="150" spans="3:4" ht="12.75">
      <c r="C150" s="98"/>
      <c r="D150" s="98"/>
    </row>
    <row r="151" spans="3:4" ht="12.75">
      <c r="C151" s="98"/>
      <c r="D151" s="98"/>
    </row>
    <row r="152" spans="3:4" ht="12.75">
      <c r="C152" s="98"/>
      <c r="D152" s="98"/>
    </row>
  </sheetData>
  <sheetProtection/>
  <mergeCells count="55">
    <mergeCell ref="C51:D51"/>
    <mergeCell ref="C46:D46"/>
    <mergeCell ref="C53:D53"/>
    <mergeCell ref="C54:D54"/>
    <mergeCell ref="C55:D55"/>
    <mergeCell ref="C56:D56"/>
    <mergeCell ref="C57:D57"/>
    <mergeCell ref="C47:D47"/>
    <mergeCell ref="C48:D48"/>
    <mergeCell ref="C49:D49"/>
    <mergeCell ref="C50:D50"/>
    <mergeCell ref="C37:D37"/>
    <mergeCell ref="C38:D38"/>
    <mergeCell ref="C39:D39"/>
    <mergeCell ref="C40:D40"/>
    <mergeCell ref="C52:D52"/>
    <mergeCell ref="C41:D41"/>
    <mergeCell ref="C42:D42"/>
    <mergeCell ref="C43:D43"/>
    <mergeCell ref="C44:D44"/>
    <mergeCell ref="C45:D45"/>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C58:D58"/>
    <mergeCell ref="C59:D59"/>
    <mergeCell ref="C1:D1"/>
    <mergeCell ref="C2:D2"/>
    <mergeCell ref="C3:D3"/>
    <mergeCell ref="C4:D4"/>
    <mergeCell ref="C5:D5"/>
    <mergeCell ref="A8:D9"/>
    <mergeCell ref="C11:D11"/>
    <mergeCell ref="C12: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PlanMaker, Rev. 584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creator>
  <cp:keywords/>
  <dc:description/>
  <cp:lastModifiedBy>Anna</cp:lastModifiedBy>
  <cp:lastPrinted>2017-04-25T07:28:42Z</cp:lastPrinted>
  <dcterms:created xsi:type="dcterms:W3CDTF">2014-12-21T16:08:26Z</dcterms:created>
  <dcterms:modified xsi:type="dcterms:W3CDTF">2017-04-28T06:15:16Z</dcterms:modified>
  <cp:category/>
  <cp:version/>
  <cp:contentType/>
  <cp:contentStatus/>
</cp:coreProperties>
</file>