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8775" tabRatio="598" activeTab="0"/>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 name="Приложение 9" sheetId="9" r:id="rId9"/>
    <sheet name="Приложение 10" sheetId="10" r:id="rId10"/>
    <sheet name="Приложение 11" sheetId="11" r:id="rId11"/>
    <sheet name="Приложение 12" sheetId="12" r:id="rId12"/>
    <sheet name="Приложение 13" sheetId="13" r:id="rId13"/>
    <sheet name="Приложение 14" sheetId="14" r:id="rId14"/>
    <sheet name="Приложение 15" sheetId="15" r:id="rId15"/>
    <sheet name="Приложение 16" sheetId="16" r:id="rId16"/>
    <sheet name="Приложение 17" sheetId="17" r:id="rId17"/>
    <sheet name="Приложение 18" sheetId="18" r:id="rId18"/>
    <sheet name="Приложение 19" sheetId="19" r:id="rId19"/>
  </sheets>
  <externalReferences>
    <externalReference r:id="rId22"/>
  </externalReferences>
  <definedNames/>
  <calcPr fullCalcOnLoad="1"/>
</workbook>
</file>

<file path=xl/sharedStrings.xml><?xml version="1.0" encoding="utf-8"?>
<sst xmlns="http://schemas.openxmlformats.org/spreadsheetml/2006/main" count="3523" uniqueCount="883">
  <si>
    <t>Администрирование государственных полномочий по организации проведения мероприятий по отлову, содержанию, эвтаназии и утилизации (кремации) умерших в период содержания и эвтаназированных безнадзорных животных</t>
  </si>
  <si>
    <t>Осуществление полномочий по созданию и организации деятельности административных комиссий</t>
  </si>
  <si>
    <t>01 1 00 20002</t>
  </si>
  <si>
    <t>01 1 00 20003</t>
  </si>
  <si>
    <t>01 2 00 2М151</t>
  </si>
  <si>
    <t>Доведение заработной платы работников муниципальных учреждений, находящихся в ведении Добрянского городского поселения до минимального размера оплаты труда по региону</t>
  </si>
  <si>
    <t>01 1 00 2М151</t>
  </si>
  <si>
    <t>01 3 00 2М151</t>
  </si>
  <si>
    <t>Муниципальная услуга "Публичный показ музейных предметов, музейных коллекций (в стационарных условиях)"</t>
  </si>
  <si>
    <t>Муниципальная услуга "Публичный показ музейных предметов, музейных коллекций (вне стационара)"</t>
  </si>
  <si>
    <t>Муниципальная услуга (работа) "Формирование, учет, изучение, обеспечение физического сохранения и безопасности музейных предметов, музейных коллекций"</t>
  </si>
  <si>
    <t>Муниципальная услуга "Библиотечное, библиографическое и информационное обслуживание пользователей библиотеки"</t>
  </si>
  <si>
    <t>Муниципальная услуга "Организация и проведение культурно-массовых мероприятий"</t>
  </si>
  <si>
    <t>Муниципальная услуга "Организация досуга детей, подростков и молодежи"</t>
  </si>
  <si>
    <t>01 4 00 00000</t>
  </si>
  <si>
    <t xml:space="preserve">01 4 02 20020 </t>
  </si>
  <si>
    <t>Основное мероприятие "Проведение ремонтных работ в соответствии с актами технического обследования состояния объектов"</t>
  </si>
  <si>
    <t>Муниципальная услуга "Организация деятельности клубных формирований и формирований самодеятельного народного творчества"</t>
  </si>
  <si>
    <t>Муниципальная услуга "Организация и проведение спортивно-оздоровительной работы по развитию физической культуры и спорта среди различных групп населения"</t>
  </si>
  <si>
    <t>Муниципальная услуга "Организация и проведение официальных физкультурных (физкультурно-оздоровительных) мероприятий"</t>
  </si>
  <si>
    <t>02 2 00 20003</t>
  </si>
  <si>
    <t>02 0 00 2М151</t>
  </si>
  <si>
    <t>02 0 00 20005</t>
  </si>
  <si>
    <t>02 1 01 00000</t>
  </si>
  <si>
    <t>Основное мероприятие "Организация оздоровительных занятий по физической культуре и спорту"</t>
  </si>
  <si>
    <t>02 1 01 20001</t>
  </si>
  <si>
    <t>02 1 01 20002</t>
  </si>
  <si>
    <t>Основное мероприятие "Содержание спортивных объектов, находящихся на территории Добрянского городского поселения"</t>
  </si>
  <si>
    <t>02 1 03 20010</t>
  </si>
  <si>
    <t>02 1 03 20011</t>
  </si>
  <si>
    <t>Расходы на содержание и обслуживание объектов, находящихся в муниципальной казне</t>
  </si>
  <si>
    <t xml:space="preserve">Организация благоустройства и озеленения </t>
  </si>
  <si>
    <t>Организация капитального ремонта, ремонта и содержания закрепленных автомобильных дорог общего пользования и искуственных дорожных сооружений в их составе</t>
  </si>
  <si>
    <t>Признание помещения жилым помещением, жилого помещения непригодным для проживания и многоквартирного дома аварийным и подлежащим сносу или реконструкции</t>
  </si>
  <si>
    <t>Организация содержания и ремонта муниципального жилищного фонда</t>
  </si>
  <si>
    <t xml:space="preserve">Организация освещения улиц </t>
  </si>
  <si>
    <t>Софинансирование проектов инициативного бюджетирования</t>
  </si>
  <si>
    <t>2019 г.</t>
  </si>
  <si>
    <t>Софинансирование расходов по реализации Закона ПК от 08.12.2006 № 30-КЗ "Об обеспечении работников учреждений бюджетной сферы Пермского края путевками на санаторно-курортное лечение и оздоровление"</t>
  </si>
  <si>
    <t>93 0 00 00030</t>
  </si>
  <si>
    <t>06 6 01 20009</t>
  </si>
  <si>
    <t>06 6 01 20010</t>
  </si>
  <si>
    <t>Выплата материального стимулирования народным дружинникам за участие в охране общественного порядка</t>
  </si>
  <si>
    <t>08 2 01 2П020</t>
  </si>
  <si>
    <t>Осуществление полномочий по страхованию граждан Российской Федерации, участвующих в деятельности дружин охраны общественного порядка на территории Пермского края</t>
  </si>
  <si>
    <t>08 2 01 2П170</t>
  </si>
  <si>
    <t>Заключение (изменение) договоров социального найма жилых помещений</t>
  </si>
  <si>
    <t>Выдача справки о захоронении</t>
  </si>
  <si>
    <t>Передача жилых помещений в собственность граждан</t>
  </si>
  <si>
    <t>02 0 00 00021</t>
  </si>
  <si>
    <t>Субсидии бюджетным (автономным) учреждениям на иные цели</t>
  </si>
  <si>
    <t>Содержание спортивной площадки по адресу Пермский край, г.Добрянка, ул.Герцена, 33/1, в т.ч. заливка катка</t>
  </si>
  <si>
    <t xml:space="preserve">Подпрограмма  "Повышение безопасности  дорожного  движения  на  территории Добрянского  городского  поселения  на  2016-2020г." </t>
  </si>
  <si>
    <t>06 7 01 00010</t>
  </si>
  <si>
    <t>06 7 00 00000</t>
  </si>
  <si>
    <t>Разработка  проекта  организации  дорожного  движения для  дорог  и  улиц  с  усовершенствованным покрытием  г.Добрянка</t>
  </si>
  <si>
    <t>Социальные выплаты гражданам, кроме публичных нормативных социальных выплат</t>
  </si>
  <si>
    <t>поселения</t>
  </si>
  <si>
    <t>Думы Добрянского</t>
  </si>
  <si>
    <t>городского поселения</t>
  </si>
  <si>
    <t>Дума Добрянского городского поселения</t>
  </si>
  <si>
    <t>Администрация Добрянского городского поселения</t>
  </si>
  <si>
    <t>О25</t>
  </si>
  <si>
    <t>Контрольно-ревизионная комиссия Добрянского городского поселения</t>
  </si>
  <si>
    <t>тыс.руб.</t>
  </si>
  <si>
    <t>Иные межбюджетные трансферты</t>
  </si>
  <si>
    <t>Раздел, подраздел</t>
  </si>
  <si>
    <t>Целевая статья расходов</t>
  </si>
  <si>
    <t>Вид расходов</t>
  </si>
  <si>
    <t>Наименование расходов</t>
  </si>
  <si>
    <t>О100</t>
  </si>
  <si>
    <t>Общегосударственные вопросы</t>
  </si>
  <si>
    <t>О102</t>
  </si>
  <si>
    <t>Функционирование высшего должностного лица субъекта Российской Федерации и муниципального образования</t>
  </si>
  <si>
    <t>Обеспечение деятельности органов местного самоуправления Добрянского городского поселения</t>
  </si>
  <si>
    <t>Расходы на выплаты персоналу в целях обеспечения выполнения функций органами местного самоуправления поселения, казенными учреждениями</t>
  </si>
  <si>
    <t>Расходы на выплаты персоналу органов местного самоуправления</t>
  </si>
  <si>
    <t>О103</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</si>
  <si>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</si>
  <si>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заместитель председателя представительного органа поселения</t>
  </si>
  <si>
    <t>Закупка товаров, работ и услуг для муниципальных нужд</t>
  </si>
  <si>
    <t>Иные закупки товаров, работ и услуг для муниципальных нужд</t>
  </si>
  <si>
    <t>Иные бюджетные ассигнования</t>
  </si>
  <si>
    <t>Исполнение судебных актов</t>
  </si>
  <si>
    <t>Уплата налогов, сборов и иных платежей</t>
  </si>
  <si>
    <t>Депутаты представительного органа поселения</t>
  </si>
  <si>
    <t>Расходы, связанные с приемом и обслуживанием официальных делегаций и отдельных лиц, организацией, проведением и участием в мероприятиях</t>
  </si>
  <si>
    <t>О104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</si>
  <si>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</si>
  <si>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О106</t>
  </si>
  <si>
    <t>Обеспечение деятельности финансовых, налоговых и таможенных органов и органов финансового (финансово-бюджетного) надзора</t>
  </si>
  <si>
    <t>Председатель Контрольно-ревизионной комиссии поселения</t>
  </si>
  <si>
    <t>Мероприятия, осуществляемые органами местного самоуправления Добрянского городского поселения, в рамках непрограммных направлений расходов</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</si>
  <si>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заключеными соглашениями</t>
  </si>
  <si>
    <t>Иные межбюджетные трансферты передаваемые в бюджет муниципального района на осуществление части полномочий по исполнению бюджета поселения</t>
  </si>
  <si>
    <t>Межбюджетные трансферты</t>
  </si>
  <si>
    <t>О111</t>
  </si>
  <si>
    <t>Резервные фонды</t>
  </si>
  <si>
    <t>Мероприятия, осуществляемые органами местного самоуправления Добрянского городского поселения, в рамках непрограммных расходов</t>
  </si>
  <si>
    <t>Резервные средства</t>
  </si>
  <si>
    <t>О113</t>
  </si>
  <si>
    <t>Другие общегосударственные вопросы</t>
  </si>
  <si>
    <t>Муниципальная программа "Управление земельными ресурсами и имуществом Добрянского городского поселения"</t>
  </si>
  <si>
    <t>Формирование земельных участков на территории Добрянского городского поселения</t>
  </si>
  <si>
    <t>Осуществление оценки объектов муниципальной собственности, земельных участков, вовлекаемых в оборот, реализуемых через торги</t>
  </si>
  <si>
    <t>Предоставление субсидий муниципальным бюджетным, автономным учреждениям и иным некоммерческим организациям</t>
  </si>
  <si>
    <t>Расходы, связанные с присвоением звания "Почетный гражданин Добрянского городского поселения"</t>
  </si>
  <si>
    <t>Информирование населения через средства массовой информации рекламные и РR агентства, публикации нормативных актов</t>
  </si>
  <si>
    <t>Средства поселений на уплату членских взносов в Ассоциацию "Совет городских поселений Пермского края"</t>
  </si>
  <si>
    <t>Средства поселений на уплату членских взносов в Совет муниципальных образований Пермского края</t>
  </si>
  <si>
    <t>Средства на исполнение решений судов, вступивших в законную силу, оплата государственной пошлины за совершение нотариальных действий</t>
  </si>
  <si>
    <t>Подпрограмма "Поддержка общественных инициатив"</t>
  </si>
  <si>
    <t>Муниципальная программа "Система муниципального управления"</t>
  </si>
  <si>
    <t>Подпрограмма "Модернизация автоматизированных рабочих мест пользователей администрации Добрянского городского поселения"</t>
  </si>
  <si>
    <t>Обеспечение информационного электронного пространства</t>
  </si>
  <si>
    <t>Обновление материально-технической базы</t>
  </si>
  <si>
    <t>Обеспечение бесперебойного функционирования программных средств и программных средств защиты информации</t>
  </si>
  <si>
    <t>О300</t>
  </si>
  <si>
    <t>Национальная безопасность и правоохранительная деятельность</t>
  </si>
  <si>
    <t>О309</t>
  </si>
  <si>
    <t>Защита населения и территории от чрезвычайных ситуаций природного и техногенного характера, гражданская оборона</t>
  </si>
  <si>
    <t>Иные межбюджетные трансферты, передаваемые в бюджет муниципального района на обеспечение Единой дежурно-диспетчерской службы</t>
  </si>
  <si>
    <t>О310</t>
  </si>
  <si>
    <t>Обеспечение пожарной безопасности</t>
  </si>
  <si>
    <t>Муниципальная программа "Управление жизнеобеспечения Добрянского городского поселения "</t>
  </si>
  <si>
    <t>0314</t>
  </si>
  <si>
    <t>Другие вопросы в области национальной безопасности и правоохранительной деятельности</t>
  </si>
  <si>
    <t>Составление протоколов об административных правонарушениях</t>
  </si>
  <si>
    <t>О400</t>
  </si>
  <si>
    <t>Национальная экономика</t>
  </si>
  <si>
    <t>О409</t>
  </si>
  <si>
    <t>Дорожное хозяйство (дорожные фонды)</t>
  </si>
  <si>
    <t>Муниципальная программа "Управление инфраструктурой Добрянского городского поселения"</t>
  </si>
  <si>
    <t>Подпрограмма «Строительство, реконструкция, капитальный ремонт объектов транспортной инфраструктуры на территории г.Добрянки Пермского края на 2015-2021 годы»</t>
  </si>
  <si>
    <t>Содержание автомобильных дорог и инженерных сооружений на них в границах поселения</t>
  </si>
  <si>
    <t>Субсидии бюджетным учреждениям</t>
  </si>
  <si>
    <t>0412</t>
  </si>
  <si>
    <t>Другие вопросы в области национальной экономики</t>
  </si>
  <si>
    <t>Подпрограмма "Развитие и поддержка малого и среднего предпринимательства"</t>
  </si>
  <si>
    <t>Поддержка субъектов малого и среднего предпринимательства в области подготовки, переподготовки и повышения квалификации кадров</t>
  </si>
  <si>
    <t>200</t>
  </si>
  <si>
    <t>240</t>
  </si>
  <si>
    <t>О500</t>
  </si>
  <si>
    <t>Жилищно-коммунальное хозяйство</t>
  </si>
  <si>
    <t>О501</t>
  </si>
  <si>
    <t>Жилищное хозяйство</t>
  </si>
  <si>
    <t>Капитальные вложения в объекты недвижимого имущества государственной (муниципальной) собственности</t>
  </si>
  <si>
    <t>Бюджетные инвестиции</t>
  </si>
  <si>
    <t>О502</t>
  </si>
  <si>
    <t>Коммунальное хозяйство</t>
  </si>
  <si>
    <t>Приобретение объектов социального и производственного комплексов, в том числе объектов общегражданского назначения, жилья, инфраструктуры</t>
  </si>
  <si>
    <t>О503</t>
  </si>
  <si>
    <t>Благоустройство</t>
  </si>
  <si>
    <t>Подпрограмма "Благоустройство территории Добрянского городского поселения"</t>
  </si>
  <si>
    <t>Оплата уличного освещения в границах населенных пунктов поселения</t>
  </si>
  <si>
    <t>Содержание сетей наружного освещения в границах поселения</t>
  </si>
  <si>
    <t>Содержание объектов благоустройства в зимний и летний период</t>
  </si>
  <si>
    <t>Организация и обеспечение сбора и вывоза ТБО</t>
  </si>
  <si>
    <t>Содержание городского пляжа</t>
  </si>
  <si>
    <t>Содержание мест захоронения на территории г.Добрянки, Пермского края</t>
  </si>
  <si>
    <t>О800</t>
  </si>
  <si>
    <t>Культура, кинематография, средства массовой информации</t>
  </si>
  <si>
    <t>О801</t>
  </si>
  <si>
    <t>Культура</t>
  </si>
  <si>
    <t>Муниципальная программа "Развитие культуры в Добрянском городском поселении"</t>
  </si>
  <si>
    <t>Подпрограмма "От музея традиционного к музею интерактивному"</t>
  </si>
  <si>
    <t>Подпрограмма "Развитие библиотечного обслуживания населения"</t>
  </si>
  <si>
    <t>Предоставление субсидий бюджетным, автономным учреждениям и иным некоммерческим организациям</t>
  </si>
  <si>
    <t>Подпрограмма "Развитие культурно-досугового обслуживания населения"</t>
  </si>
  <si>
    <t>Развитие "Дома ремесел"</t>
  </si>
  <si>
    <t>Подпрограмма "Активная молодежь"</t>
  </si>
  <si>
    <t>Трудоустройство подростков в летний период</t>
  </si>
  <si>
    <t>Социальная политика</t>
  </si>
  <si>
    <t>Пенсионное  обеспечение</t>
  </si>
  <si>
    <t>Пенсии за выслугу лет муниципальным служащим органов местного самоуправления</t>
  </si>
  <si>
    <t>Социальное обеспечение и иные выплаты населению</t>
  </si>
  <si>
    <t>Публичные нормативные социальные выплаты гражданам</t>
  </si>
  <si>
    <t>Социальное обеспечение населения</t>
  </si>
  <si>
    <t>Ежемесячная денежная выплата почетным гражданам Добрянского городского поселения</t>
  </si>
  <si>
    <t>Иные межбюджетные трансферты, передаваемые в бюджет муниципального района из бюджетов поселений участвующих в программе "Жилье", обеспечение в рамках КЦП "Обеспечение жильем молодых семей в Пермском крае"</t>
  </si>
  <si>
    <t>1100</t>
  </si>
  <si>
    <t>Физическая культура и спорт</t>
  </si>
  <si>
    <t>1102</t>
  </si>
  <si>
    <t>Массовый спорт</t>
  </si>
  <si>
    <t>Подпрограмма "Развитие физической культуры и массового спорта на территории Добрянского городского поселения"</t>
  </si>
  <si>
    <t>ИТОГО</t>
  </si>
  <si>
    <t>Условно утвержденные расходы</t>
  </si>
  <si>
    <t>ВСЕГО</t>
  </si>
  <si>
    <t>Доходы</t>
  </si>
  <si>
    <t>Дефицит (-), профицит (+)</t>
  </si>
  <si>
    <t>Глава</t>
  </si>
  <si>
    <t>ОО1</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</si>
  <si>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</si>
  <si>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Подпрограмма "Ремонт и содержание автомобильных дорог  и инженерных сооружений  на них в границах поселения"</t>
  </si>
  <si>
    <t>Подпрограмма «Муниципальное  жилищное хозяйство»</t>
  </si>
  <si>
    <t>Подпрограмма "Управление в сфере установленных функций органов местного самоуправления"</t>
  </si>
  <si>
    <t>Обслуживание общегородских культурно-массовых мероприятий</t>
  </si>
  <si>
    <t>Мероприятия по подготовке документов для обеспечения полномочий органов местного самоуправления в сфере земельных отношений на территории Добрянского городского поселения</t>
  </si>
  <si>
    <t>О408</t>
  </si>
  <si>
    <t>Транспорт</t>
  </si>
  <si>
    <t>Корректировка Правил землепользования и застройки Добрянского городского поселения</t>
  </si>
  <si>
    <t>Целевая статья</t>
  </si>
  <si>
    <t>Сумма, тыс.руб.</t>
  </si>
  <si>
    <t>Непрограммные направления расходов бюджета Добрянского городского поселения</t>
  </si>
  <si>
    <t>Глава городского поселения</t>
  </si>
  <si>
    <t>01 0 00 00000</t>
  </si>
  <si>
    <t>01 1 00 00000</t>
  </si>
  <si>
    <t>01 1 00 20001</t>
  </si>
  <si>
    <t>01 2 00 00000</t>
  </si>
  <si>
    <t>01 2 00 20001</t>
  </si>
  <si>
    <t>01 3 00 00000</t>
  </si>
  <si>
    <t>01 3 00 20001</t>
  </si>
  <si>
    <t>01 3 00 20002</t>
  </si>
  <si>
    <t>01 3 00 20004</t>
  </si>
  <si>
    <t>01 3 00 20005</t>
  </si>
  <si>
    <t>02 0 00 00000</t>
  </si>
  <si>
    <t>02 1 00 00000</t>
  </si>
  <si>
    <t>02 2 00 00000</t>
  </si>
  <si>
    <t>02 2 00 20001</t>
  </si>
  <si>
    <t>02 2 00 20002</t>
  </si>
  <si>
    <t>03 0 00 00000</t>
  </si>
  <si>
    <t>03 3 00 00000</t>
  </si>
  <si>
    <t>04 0 00 00000</t>
  </si>
  <si>
    <t>04 0 00 20002</t>
  </si>
  <si>
    <t>04 0 01 20001</t>
  </si>
  <si>
    <t>04 0 01 20000</t>
  </si>
  <si>
    <t>Основное мероприятие "Проведение технической инветаризации объектов, находящихся на территории Добрянского городского поселения"</t>
  </si>
  <si>
    <t>04 0 00 20003</t>
  </si>
  <si>
    <t>04 0 00 20004</t>
  </si>
  <si>
    <t>04 0 00 20007</t>
  </si>
  <si>
    <t>04 0 00 42026</t>
  </si>
  <si>
    <t>05 0 00 00000</t>
  </si>
  <si>
    <t>05 1 00 00000</t>
  </si>
  <si>
    <t>Основное мероприятие "Содержание объектов благоустройства"</t>
  </si>
  <si>
    <t>06 0 00 00000</t>
  </si>
  <si>
    <t>06 1 00 00000</t>
  </si>
  <si>
    <t>06 1 01 20001</t>
  </si>
  <si>
    <t>06 1 01 20002</t>
  </si>
  <si>
    <t>06 1 01 20000</t>
  </si>
  <si>
    <t>06 1 01 20003</t>
  </si>
  <si>
    <t>06 1 01 20004</t>
  </si>
  <si>
    <t>Основное мероприятие "Организация ритуальных услуг"</t>
  </si>
  <si>
    <t>06 1 02 20000</t>
  </si>
  <si>
    <t>06 1 02 20001</t>
  </si>
  <si>
    <t>06 1 03 20000</t>
  </si>
  <si>
    <t>Основное мероприятие "Наружное освещение в границах поселения"</t>
  </si>
  <si>
    <t>06 1 03 20001</t>
  </si>
  <si>
    <t>06 1 03 20002</t>
  </si>
  <si>
    <t>06 1 04 20000</t>
  </si>
  <si>
    <t>Основное мероприятие "Содержание и ремонт газового оборудования"</t>
  </si>
  <si>
    <t>Мероприятия по техническому обслуживанию ТКУ-100, ТКУ-120, ТКУ-300 и сетей газоснабжения</t>
  </si>
  <si>
    <t>06 1 04 20001</t>
  </si>
  <si>
    <t>06 2 00 00000</t>
  </si>
  <si>
    <t>Основное мероприятие "Содержание и ремонт автомобильных дорог местного значения и инженерных сооружений на них в границах поселения</t>
  </si>
  <si>
    <t>06 2 01 20000</t>
  </si>
  <si>
    <t>06 2 01 20001</t>
  </si>
  <si>
    <t>06 2 01 20002</t>
  </si>
  <si>
    <t>Ремонт автомобильных дорог местного значения в границах поселения</t>
  </si>
  <si>
    <t>06 3 00 00000</t>
  </si>
  <si>
    <t xml:space="preserve">Основное мероприятие "Обеспечение первичных мер пожарной безопасности в границах населенных пунктов Добрянского городского поселения" </t>
  </si>
  <si>
    <t>06 3 01 20000</t>
  </si>
  <si>
    <t>06 3 01 20001</t>
  </si>
  <si>
    <t>Подпрограмма "Обеспечение безопасности жизнедеятельности населения на территории Добрянского городского поселения"</t>
  </si>
  <si>
    <t>Мероприятия, направленные на предотвращение ситуаций, связанных с обеспеченением пожарной безопасности</t>
  </si>
  <si>
    <t>06 3 02 20000</t>
  </si>
  <si>
    <t>Основное мероприятие "Защита населения и территории Добрянского городского поселения от чрезвычайных ситуаций"</t>
  </si>
  <si>
    <t>06 3 02 20002</t>
  </si>
  <si>
    <t>Расходы на обеспечение Единой дежурно-диспетчерской службы</t>
  </si>
  <si>
    <t>Резервный фонд администрации Добрянского городского поселения</t>
  </si>
  <si>
    <t>06 3 02 28302</t>
  </si>
  <si>
    <t>06 4 00 00000</t>
  </si>
  <si>
    <t>Подпрограмма "Переселение граждан из аварийного жилищного фонда"</t>
  </si>
  <si>
    <t>06 4 01 00000</t>
  </si>
  <si>
    <t>Основное мероприятие "Переселение из аварийного жилищного фонда"</t>
  </si>
  <si>
    <t>06 5 00 00000</t>
  </si>
  <si>
    <t>06 6 00 00000</t>
  </si>
  <si>
    <t>Основное мероприятие "Мероприятия в области муниципального жилищного хозяйства"</t>
  </si>
  <si>
    <t>06 5 01 20000</t>
  </si>
  <si>
    <t>06 5 01 20001</t>
  </si>
  <si>
    <t>Мероприятия по ремонту муниципального жилищного фонда</t>
  </si>
  <si>
    <t>06 5 01 20002</t>
  </si>
  <si>
    <t>Обеспечение обязательств по уплате взносов на капитальный ремонт общего имущества в многоквартирных домах, в которых расположены жилые помещения, числящиеся в составе имущества казны Добрянского городского поселения</t>
  </si>
  <si>
    <t>Организация перевозок пассажиров на маршрутах наземного городского пассажирского транспорта общего пользования</t>
  </si>
  <si>
    <t>Основное мероприятие "Мероприятия по управлению в сфере установленных функций органов местного самоуправления"</t>
  </si>
  <si>
    <t>06 6 01 20000</t>
  </si>
  <si>
    <t>06 6 01 20006</t>
  </si>
  <si>
    <t>06 6 01 20005</t>
  </si>
  <si>
    <t>06 6 01 20007</t>
  </si>
  <si>
    <t>06 6 01 20001</t>
  </si>
  <si>
    <t>06 6 01 20002</t>
  </si>
  <si>
    <t>06 6 01 20004</t>
  </si>
  <si>
    <t>06 6 01 20008</t>
  </si>
  <si>
    <t>07 0 00 00000</t>
  </si>
  <si>
    <t>07 0 00 20007</t>
  </si>
  <si>
    <t>Внесение изменений в Генеральный план Добрянского городского поселения Добрянского муниципального района Пермского края</t>
  </si>
  <si>
    <t>07 0 00 20011</t>
  </si>
  <si>
    <t>Основное мероприятие "Создание постоянно действующей системы поддержки деятельности общественных организаций, их программ и инициатив"</t>
  </si>
  <si>
    <t>Поддержка деятельности общественных организаций</t>
  </si>
  <si>
    <t>08 0 00 00000</t>
  </si>
  <si>
    <t>08 2 00 00000</t>
  </si>
  <si>
    <t>08 2 01 20000</t>
  </si>
  <si>
    <t>08 2 01 20001</t>
  </si>
  <si>
    <t>08 2 01 20002</t>
  </si>
  <si>
    <t>08 1 00 00000</t>
  </si>
  <si>
    <t>08 1 00 20001</t>
  </si>
  <si>
    <t>08 2 01 20003</t>
  </si>
  <si>
    <t>Центральный аппарат представительного органа местного самоуправления</t>
  </si>
  <si>
    <t>Центральный аппарат контрольно-ревизионной комиссии  органа местного самоуправления</t>
  </si>
  <si>
    <t>91 0 00 00000</t>
  </si>
  <si>
    <t>91 0 00 00001</t>
  </si>
  <si>
    <t>91 0 00 00002</t>
  </si>
  <si>
    <t>91 0 00 00003</t>
  </si>
  <si>
    <t>91 0 00 00005</t>
  </si>
  <si>
    <t>91 0 00 00006</t>
  </si>
  <si>
    <t>91 0 0 00007</t>
  </si>
  <si>
    <t>93 0 00 00000</t>
  </si>
  <si>
    <t>93 0 00 00001</t>
  </si>
  <si>
    <t>93 0 00 00004</t>
  </si>
  <si>
    <t>93 0 00 00005</t>
  </si>
  <si>
    <t>93 0 00 00006</t>
  </si>
  <si>
    <t>93 0 00 00008</t>
  </si>
  <si>
    <t>93 0 00 91020</t>
  </si>
  <si>
    <t>93 0 00 83000</t>
  </si>
  <si>
    <t>93 0 00 83010</t>
  </si>
  <si>
    <t>Субсидии на оказание услуг по эвакуации тел умерших (невостребованных) граждан на территории Добрянского городского поселения</t>
  </si>
  <si>
    <t>06 1 02 20004</t>
  </si>
  <si>
    <t>09 0 00 00000</t>
  </si>
  <si>
    <t>Муниципальная программа "Формирование современной городской среды на территории Добрянского городского поселения"</t>
  </si>
  <si>
    <t>Основное мероприятия "Благоустройство дворовых территорий многоквартирных домов"</t>
  </si>
  <si>
    <t xml:space="preserve">9. </t>
  </si>
  <si>
    <t>Обеспечение своевременных расчетов Добрянским городским поселением по погашению и обслуживанию кредита, полученного в кредитной организации</t>
  </si>
  <si>
    <t>95 0 00 20001</t>
  </si>
  <si>
    <t>95 0 00 2К001</t>
  </si>
  <si>
    <t>Обслуживание государственного и муниципального долга</t>
  </si>
  <si>
    <t>Обслуживание государственного внутреннего и муниципального долга</t>
  </si>
  <si>
    <t>Обслуживание муниципального долга</t>
  </si>
  <si>
    <t>Обслуживание государственного (муниципального) долга</t>
  </si>
  <si>
    <t>06 8 00 00000</t>
  </si>
  <si>
    <t>06 8 01 20000</t>
  </si>
  <si>
    <t>Основное мероприятие "Реконструкция многоквартирного дома, расположенного по адресу: Пермский край, г.Добрянка, ул.Коммунистическая, д.27</t>
  </si>
  <si>
    <t>Подпрограмма "Ремонт и реконструкция многоквартирных жилых домов"</t>
  </si>
  <si>
    <t>Реконструкция 2-х этажного многоквартирного жилого дома по адресу по ул.Коммунистическая д.27 в г.Добрянке Пермского края</t>
  </si>
  <si>
    <t>06 8 01 20003</t>
  </si>
  <si>
    <t>93 0 00 83040</t>
  </si>
  <si>
    <t>Добрянского городского</t>
  </si>
  <si>
    <t>Перечень</t>
  </si>
  <si>
    <t>№ п/п</t>
  </si>
  <si>
    <t>Наименование программы</t>
  </si>
  <si>
    <t>1.</t>
  </si>
  <si>
    <t>Муниципальная программа "Развитие Культуры в Добрянском городском поселении"</t>
  </si>
  <si>
    <t>2.</t>
  </si>
  <si>
    <t>3.</t>
  </si>
  <si>
    <t>4.</t>
  </si>
  <si>
    <t>5.</t>
  </si>
  <si>
    <t>6.</t>
  </si>
  <si>
    <t>2018 г.</t>
  </si>
  <si>
    <t>Организация и проведение общегородских культурно-массовых мероприятий</t>
  </si>
  <si>
    <t>Мероприятия, направленные на предотвращение ситуаций, связанных с обеспечением пожарной безопасности</t>
  </si>
  <si>
    <t>Проведение конкурса социально-культурных проектов</t>
  </si>
  <si>
    <t>Капитальный ремонт моста через реку Вож в г. Добрянка, Пермский край</t>
  </si>
  <si>
    <t>06 6 01 2У130</t>
  </si>
  <si>
    <t>Мероприятия по отлову, содержанию, эвтаназии и утилизации (кремации) умерших в период содержания и эвтаназированных безнадзорных животных на территории Пермского края</t>
  </si>
  <si>
    <t>Подпрограмма "Приведение в нормативное состояние учреждения культуры, находящиеся в ведении Добрянского городского поселения"</t>
  </si>
  <si>
    <t>09 0 01 L5550</t>
  </si>
  <si>
    <t>Благоустройство дворовых территорий многоквартирных домов</t>
  </si>
  <si>
    <t>09 0 01 00000</t>
  </si>
  <si>
    <t>Участие в Спартакиаде среди муниципальных образований Пермского края "Спортивный край"</t>
  </si>
  <si>
    <t>02 0 00 20009</t>
  </si>
  <si>
    <t>муниципальных  программ</t>
  </si>
  <si>
    <t>Приложение 1</t>
  </si>
  <si>
    <t>Приложение 3</t>
  </si>
  <si>
    <t>Код администратора</t>
  </si>
  <si>
    <t>Код классификации источников финансирования дефицита</t>
  </si>
  <si>
    <t>Наименование источников внутреннего финансирования дефицита бюджета Добрянского городского поселения</t>
  </si>
  <si>
    <t>Сумма</t>
  </si>
  <si>
    <t>01 05 02 01 13 0000 510</t>
  </si>
  <si>
    <t>Увеличение прочих остатков денежных средств бюджета Добрянского городского поселения</t>
  </si>
  <si>
    <t>Получение кредитов от других бюджетов бюджетной системы Российской Федерации бюджетом Добрянского городского  поселения в валюте Российской Федерации</t>
  </si>
  <si>
    <t>2019 год</t>
  </si>
  <si>
    <t>Приложение 4</t>
  </si>
  <si>
    <t>Приложение 5</t>
  </si>
  <si>
    <t>01 03 01 00 13 0000 710</t>
  </si>
  <si>
    <t>01 03 01 00 13 0000 810</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</si>
  <si>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</si>
  <si>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</si>
  <si>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Приобретение жилых помещений для переселения граждан из многоквартирного дома по адресу: г. Добрянка, ул. Коммунистическая, д. 27</t>
  </si>
  <si>
    <t>06 4 01 SP050</t>
  </si>
  <si>
    <t>Код бюджетной классификации Российской Федерации</t>
  </si>
  <si>
    <t>Наименование кода поступлений в бюджет, группы, подгруппы, статьи, кода экономической классификации доходов</t>
  </si>
  <si>
    <t>Объем бюджетных ассигнований с учетом изменений</t>
  </si>
  <si>
    <t>000</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</si>
  <si>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</si>
  <si>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</si>
  <si>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</si>
  <si>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</si>
  <si>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</si>
  <si>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</si>
  <si>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</si>
  <si>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</si>
  <si>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</si>
  <si>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</si>
  <si>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</si>
  <si>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</si>
  <si>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</si>
  <si>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</si>
  <si>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</si>
  <si>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</si>
  <si>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</si>
  <si>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</si>
  <si>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</si>
  <si>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</si>
  <si>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</si>
  <si>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</si>
  <si>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</si>
  <si>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</si>
  <si>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</si>
  <si>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</si>
  <si>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1 06 00000 00 0000 000</t>
  </si>
  <si>
    <t>НАЛОГИ НА ИМУЩЕСТВО</t>
  </si>
  <si>
    <t>1 06 01000 00 0000 110</t>
  </si>
  <si>
    <t xml:space="preserve">Налог на имущество физических лиц </t>
  </si>
  <si>
    <t>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</si>
  <si>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</si>
  <si>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</si>
  <si>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</si>
  <si>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</si>
  <si>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</si>
  <si>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</si>
  <si>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</si>
  <si>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1 06 06000 00 0000 110</t>
  </si>
  <si>
    <t>Земельный налог</t>
  </si>
  <si>
    <t>1 06 06030 03 0000 110</t>
  </si>
  <si>
    <t>Земельный налог с организаций</t>
  </si>
  <si>
    <t>1 06 06033 13 0000 110</t>
  </si>
  <si>
    <t>Земельный налог с организаций, обладающих земельным участком, расположенным в границах городских поселений</t>
  </si>
  <si>
    <t>1 06 06040 00 0000 110</t>
  </si>
  <si>
    <t>Земельный налог с физических лиц</t>
  </si>
  <si>
    <t>1 06 06043 13 0000 110</t>
  </si>
  <si>
    <t>Земельный налог с физических лиц, обладающих земельным участком, расположенным в границах городских поселений</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</si>
  <si>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</si>
  <si>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</si>
  <si>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</si>
  <si>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</si>
  <si>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</si>
  <si>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</si>
  <si>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</si>
  <si>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</si>
  <si>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</si>
  <si>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</si>
  <si>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</si>
  <si>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</si>
  <si>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</si>
  <si>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</si>
  <si>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</si>
  <si>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</si>
  <si>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</si>
  <si>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</si>
  <si>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</si>
  <si>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</si>
  <si>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1 11 05314 13 0000 120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</si>
  <si>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</si>
  <si>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1 11 09000 00 0000 120</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</si>
  <si>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</si>
  <si>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</si>
  <si>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</si>
  <si>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</si>
  <si>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</si>
  <si>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1 13 00000 00 0000 000</t>
  </si>
  <si>
    <t>ДОХОДЫ ОТ ОКАЗАНИЯ ПЛАТНЫХ УСЛУГ (РАБОТ) И КОМПЕНСАЦИИ ЗАТРАТ ГОСУДАРСТВА</t>
  </si>
  <si>
    <t>1 13 02000 00 0000 130</t>
  </si>
  <si>
    <t>Доходы от компенсации затрат государства</t>
  </si>
  <si>
    <t>1 13 02990 00 0000 130</t>
  </si>
  <si>
    <t>Прочие доходы от компенсации затрат государства</t>
  </si>
  <si>
    <t>1 13 02995 10 0000 130</t>
  </si>
  <si>
    <t>Прочие доходы от компенсации затрат бюджетов поселений</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</si>
  <si>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</si>
  <si>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</si>
  <si>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</si>
  <si>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</si>
  <si>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1 14 02050 13 0000 410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</si>
  <si>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</si>
  <si>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</si>
  <si>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</si>
  <si>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</si>
  <si>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</si>
  <si>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</si>
  <si>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</si>
  <si>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</si>
  <si>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</si>
  <si>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</si>
  <si>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</si>
  <si>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</si>
  <si>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</si>
  <si>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</si>
  <si>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</si>
  <si>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</si>
  <si>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</si>
  <si>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</si>
  <si>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</si>
  <si>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</si>
  <si>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</si>
  <si>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1 16 90000 00 0000 140</t>
  </si>
  <si>
    <t>Прочие поступления от денежных взысканий (штрафов) и иных сумм в возмещение ущерба</t>
  </si>
  <si>
    <t>1 16 90050 13 0000 140</t>
  </si>
  <si>
    <t>Прочие поступления от денежных взысканий (штрафов) и иных сумм в возмещение ущерба, зачисляемые в бюджеты городских поселений</t>
  </si>
  <si>
    <t>1 17 00000 00 0000 000</t>
  </si>
  <si>
    <t>ПРОЧИЕ НЕНАЛОГОВЫЕ ДОХОДЫ</t>
  </si>
  <si>
    <t>1 17 05000 00 0000 180</t>
  </si>
  <si>
    <t>Прочие неналоговые доходы</t>
  </si>
  <si>
    <t>1 17 05050 13 0000 180</t>
  </si>
  <si>
    <t>Прочие неналоговые доходы бюджетов городских поселений</t>
  </si>
  <si>
    <t xml:space="preserve">2 00 00000 00 0000 000 </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</si>
  <si>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</si>
  <si>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</si>
  <si>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</si>
  <si>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2 02 10000 00 0000 151</t>
  </si>
  <si>
    <t>Дотации бюджетам бюджетной системы Российской Федерации</t>
  </si>
  <si>
    <t>2 02 15001 00 0000 151</t>
  </si>
  <si>
    <t>Дотации на выравнивание бюджетной обеспеченности</t>
  </si>
  <si>
    <t>2 02 15001 13 0000 151</t>
  </si>
  <si>
    <t>Дотации бюджетам городских поселений на выравнивание бюджетной обеспеченности</t>
  </si>
  <si>
    <t>2 02 20000 00 0000 151</t>
  </si>
  <si>
    <t>Субсидии бюджетам бюджетной системы Российской Федерации (межбюджетные субсидии)</t>
  </si>
  <si>
    <t>2 02 20299 00 0000 151</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</si>
  <si>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</si>
  <si>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2 02 20299 13 0000 151</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</si>
  <si>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</si>
  <si>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2 02 25519 00 0000 151</t>
  </si>
  <si>
    <t>Субсидия бюджетам на поддержку отрасли культуры</t>
  </si>
  <si>
    <t>2 02 25519 13 0000 151</t>
  </si>
  <si>
    <t>Субсидия бюджетам городских поселений на поддержку отрасли культуры</t>
  </si>
  <si>
    <t>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</si>
  <si>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</si>
  <si>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2 02 25555 13 0000 151</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</si>
  <si>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</si>
  <si>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2 02 25558 00 0000 151</t>
  </si>
  <si>
    <t>Субсидии бюджетам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</si>
  <si>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2 02 25558 13 0000 151</t>
  </si>
  <si>
    <t>Субсидии бюджетам городских поселений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жителей</t>
  </si>
  <si>
    <t>2 02 29999 00 0000 151</t>
  </si>
  <si>
    <t>Прочие субсидии</t>
  </si>
  <si>
    <t>2 02 29999 13 0000 151</t>
  </si>
  <si>
    <t>Прочие субсидии бюджетам городских поселений</t>
  </si>
  <si>
    <t>2 02 30000 00 0000 151</t>
  </si>
  <si>
    <t>Субвенции бюджетам бюджетной системы Российской Федерации</t>
  </si>
  <si>
    <t>2 02 30024 00 0000 151</t>
  </si>
  <si>
    <t>Субвенции местным бюджетам на выполнение передаваемых полномочий субъектов Российской Федерации</t>
  </si>
  <si>
    <t>2 02 30024 13 0000 151</t>
  </si>
  <si>
    <t>Субвенции бюджетам городских поселений на выполнение передаваемых полномочий субъектов Российской Федерации</t>
  </si>
  <si>
    <t>2 02 40000 00 0000 151</t>
  </si>
  <si>
    <t>2 02 49999 00 0000 151</t>
  </si>
  <si>
    <t>Прочие межбюджетные трансферты, передаваемые бюджетам</t>
  </si>
  <si>
    <t>2 02 49999 13 0000 151</t>
  </si>
  <si>
    <t>Прочие межбюджетные трансферты, передаваемые бюджетам городских поселений</t>
  </si>
  <si>
    <t>2 07 00000 00 0000 000</t>
  </si>
  <si>
    <t>ПРОЧИЕ БЕЗВОЗМЕЗДНЫЕ ПОСТУПЛЕНИЯ</t>
  </si>
  <si>
    <t>2 07 05000 13 0000 180</t>
  </si>
  <si>
    <t>Прочие безвозмездные поступления в бюджеты городских поселений</t>
  </si>
  <si>
    <t>2 07 05030 13 0000 180</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</si>
  <si>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</si>
  <si>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</si>
  <si>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2 18 00000 00 0000 180</t>
  </si>
  <si>
    <t>Доходы бюджетов бюджетной системы Российской Федерации от возврата организациями остатков субсидий прошлых лет</t>
  </si>
  <si>
    <t>2 18 05000 13 0000 180</t>
  </si>
  <si>
    <t>Доходы бюджетов городских поселений от возврата организациями остатков субсидий прошлых лет</t>
  </si>
  <si>
    <t>2 18 05010 13 0000 180</t>
  </si>
  <si>
    <t>Доходы бюджетов городских поселений от возврата бюджетными учреждениями остатков субсидий прошлых лет</t>
  </si>
  <si>
    <t>ВСЕГО ДОХОДОВ</t>
  </si>
  <si>
    <t>Наименование администратора источников финансирования дефицита бюджета Добрянского городского поселения</t>
  </si>
  <si>
    <t>Муниципальное казенное учреждение "Администрация Добрянского городского поселения"                                                                                                          ИНН 5914020552  КПП 591401001</t>
  </si>
  <si>
    <t>01 02 00 00 13 0000 710</t>
  </si>
  <si>
    <t>01 02 00 00 13 0000 810</t>
  </si>
  <si>
    <t>01 05 02 01 13 0000 610</t>
  </si>
  <si>
    <t>01 06 01 00 13 0000 630</t>
  </si>
  <si>
    <t>Приложение 7</t>
  </si>
  <si>
    <t>Получение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</si>
  <si>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</si>
  <si>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Увеличение прочих остатков денежных средств бюджетов городских поселений</t>
  </si>
  <si>
    <t>Уменьшение прочих остатков денежных средств бюджетов городских поселений</t>
  </si>
  <si>
    <t>Средства от продажи акций и иных форм участия в капитале, находящихся в собственности городских поселений</t>
  </si>
  <si>
    <t>к  решению</t>
  </si>
  <si>
    <t>от_________ № ____</t>
  </si>
  <si>
    <t xml:space="preserve">2019 год </t>
  </si>
  <si>
    <t>Организация и проведение общегородских праздничных мероприятий</t>
  </si>
  <si>
    <t>01 0 00 20001</t>
  </si>
  <si>
    <t>Доведение заработной платы работников культуры до средней по региону</t>
  </si>
  <si>
    <t>Проведение технической инвентаризации объектов недвижимости, находящихся в собственности Добрянского городского поселения</t>
  </si>
  <si>
    <t>04 0 00 20006</t>
  </si>
  <si>
    <t>Мероприятия по проведению лесоустройства городских лесов,  расположенных на территории г.Добрянки, Пермского края</t>
  </si>
  <si>
    <t>06 1 03 20003</t>
  </si>
  <si>
    <t>Ремонт уличных сетей наружного освещения на территории Добрянского городского поселения</t>
  </si>
  <si>
    <t>Ремонт автомобильных дорог по ул.Красногвардейская (участок от ул.Комсомольская до ул. Гоголя), ул.Лесная (участок от здания ул.Советская 102а до ул.Победы 101), ул.Советская (участок от ул.Советская 99 до ул.Советская 72), пер.Строителей (участок от ул.Советская до ул.Энергетиков) (доля бюджета поселения)</t>
  </si>
  <si>
    <t xml:space="preserve">Ремонт автомобильных дорог по ул. Энергетиков (участок от ул. Советская до ул. Ветеранов Войны), ул. Ленина (участок от ул. Радищева до храма), ул. Ветеранов Войны (от ул. Советская до мкд ул. В. Войны), ул. Мира (от Гоголя до ул. Комсомольская), ул. Гоголя (от ул. Первомайская до ул. Красногвардейская), ул. Комсомольская (от ул. Мира до ул. Красногвардейская) - доля бюджета поселения </t>
  </si>
  <si>
    <t>06 2 01 2Т200</t>
  </si>
  <si>
    <t>Ремонт автомобильных дорог общего пользования местного значения сельских и городских поселений Пермского края, в том числе дворовых территорий многоквартирных домов, проездов к дворовым территориям многоквартирных домов</t>
  </si>
  <si>
    <t xml:space="preserve">Организация содержания и ремонта муниципального жилищного фонда </t>
  </si>
  <si>
    <t>08 2 01 20004</t>
  </si>
  <si>
    <t>93 0 00 62010</t>
  </si>
  <si>
    <t>Средства на реализацию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</si>
  <si>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 xml:space="preserve">Доля бюджета поселения на софинансирование расходов по реализации приоритетных региональных проектов </t>
  </si>
  <si>
    <t>Проведение технической инветаризации объектов недвижимости, находящихся в собственности Добрянского городского поселения</t>
  </si>
  <si>
    <t>Организация освещения улиц</t>
  </si>
  <si>
    <t>1300</t>
  </si>
  <si>
    <t>1301</t>
  </si>
  <si>
    <t>Основное мероприятие "Обслуживание муниципального долга"</t>
  </si>
  <si>
    <t>07 0 00 20018</t>
  </si>
  <si>
    <t>Разработка проекта планировки и проекта межевания территории г. Добрянка, расположенной в кадастровых кварталах 59:18:0010116, 59:18:0010211 (земельные участки для многодетных семей, ориентировочная площадь 44 га)</t>
  </si>
  <si>
    <t>Приложение 8</t>
  </si>
  <si>
    <t xml:space="preserve">          Межбюджетные трансферты,</t>
  </si>
  <si>
    <t>Наименование передаваемого полномочия</t>
  </si>
  <si>
    <t>Сумма расходов, тыс.руб.</t>
  </si>
  <si>
    <t>Иные межбюджетные трансферты, передаваемые в бюджет муниципального района на осуществление части полномочий по исполнению бюджета поселения</t>
  </si>
  <si>
    <t>Иные межбюджетные трансферты, передаваемые в бюджет муниципального района на обеспечение в рамках КЦП "Обеспечение жильем молодых семей в Пермском крае "</t>
  </si>
  <si>
    <t>Иные межбюджетные трансферты, передаваемые в бюджет муниципального района на обеспечение содержания Единой дежурно-диспетчерской службы</t>
  </si>
  <si>
    <t xml:space="preserve">5. </t>
  </si>
  <si>
    <t>Приложение 10</t>
  </si>
  <si>
    <t>'03 3 00 ST050</t>
  </si>
  <si>
    <t>03 3 00 ST050</t>
  </si>
  <si>
    <t xml:space="preserve">2020 год </t>
  </si>
  <si>
    <t>Распределение бюджетных ассигнований на 2018 год по целевым статьям (муниципальным программам и непрограммным направлениям деятельности) и видам расходов классификации расходов бюджета Добрянского городского поселения</t>
  </si>
  <si>
    <t>Разработка ПСД на "Строительство автомобильной дороги по уличной сети на территории, предоставленной многодетным семьям в микрорайоне "Крутая гора" г. Добрянки Пермского края, протяженностью 3,115 км., с покрытием из щебня"</t>
  </si>
  <si>
    <t>Подпрограмма «Строительство, реконструкция и капитальный ремонт муниципальных дорог и искусственных сооружений на территории г.Добрянки Пермского края на 2015-2021 годы»</t>
  </si>
  <si>
    <t>Основное мероприятие "Строительство Строительство автомобильной дороги по уличной сети на территории, предоставленной многодетным семьям в микрорайоне "Крутая гора" г. Добрянки Пермского края, протяженностью 3,115 км."</t>
  </si>
  <si>
    <t>Подпрограмма "Строительство муниципальных объектов на территории Добрянского городского поселения на 2015 - 2021 годы"</t>
  </si>
  <si>
    <t>03 5 00 00000</t>
  </si>
  <si>
    <t>Основное мероприятие "Строительство кладбища в г.Добрянка Пермского края"</t>
  </si>
  <si>
    <t>03 3 04 41010</t>
  </si>
  <si>
    <t>03 3 04 41013</t>
  </si>
  <si>
    <t>03 5 01 41010</t>
  </si>
  <si>
    <t>03 5 01 41013</t>
  </si>
  <si>
    <t>Разработка проектной документации для строительства кладбища в г.Добрянка площадью 5 Га</t>
  </si>
  <si>
    <t>Прохождение государственной экспертизы инженерных изысканий для проектирования и строительства кладбища</t>
  </si>
  <si>
    <t>03 5 01 41012</t>
  </si>
  <si>
    <t>Меропрятия по сносу ветхих аварийных домов, находящихся на территории Добрянского городского поселения</t>
  </si>
  <si>
    <t>06 2 01 ST050</t>
  </si>
  <si>
    <t>Подпрограмма «Развитие муниципальной службы в администрации Добрянского городского поселения»</t>
  </si>
  <si>
    <t>Основное мероприятие "Создание условий для профессионального развития и подготовки кадров муниципальной службы в администрации Добрянского городского поселения в целях формирования высококвалифицированного кадрового  состава"</t>
  </si>
  <si>
    <t>05 1 03 20010</t>
  </si>
  <si>
    <t xml:space="preserve">Организация обучения муниципальных служащих по программам профессиональной переподготовки и повышения  квалификации </t>
  </si>
  <si>
    <t>Организация прохождения диспансеризации лицами, замещающими должности муниципальной службы, а также выдачи заключения медицинского учреждения о наличии (отсутствии) заболевания, препятствующего поступлению на муниципальную службу или ее прохождению</t>
  </si>
  <si>
    <t>05 1 03 20011</t>
  </si>
  <si>
    <t>05 1 03 20013</t>
  </si>
  <si>
    <t>05 2 00 00000</t>
  </si>
  <si>
    <t>05 2 00 20001</t>
  </si>
  <si>
    <t>05 2 00 20002</t>
  </si>
  <si>
    <t>05 2 00 20003</t>
  </si>
  <si>
    <t xml:space="preserve">Подпрограмма "Эффективное использование представительских расходов в рамках обеспечения деятельности администрации Добрянского городского поселения» на 2018 – 2020 годы"
</t>
  </si>
  <si>
    <t>Подпрограмма "Обеспечение деятельности администрации Добрянского городского поселения и осуществление полномочий"</t>
  </si>
  <si>
    <t>Содержание органов местного самоуправления Добрянского городского поселения</t>
  </si>
  <si>
    <t>05 4 00 00000</t>
  </si>
  <si>
    <t>05 3 00 00000</t>
  </si>
  <si>
    <t>05 3 00 20010</t>
  </si>
  <si>
    <t>05 3 00 20020</t>
  </si>
  <si>
    <t>05 3 00 20030</t>
  </si>
  <si>
    <t>05 3 00 91010</t>
  </si>
  <si>
    <t>Основное мероприятие "Обеспечение деятельности органов местного самоуправления Добрянского городского поселения на исполнение государственных полномочий"</t>
  </si>
  <si>
    <t>Основное мероприятие "Обеспечение деятельности администрации Добрянского городского поселения"</t>
  </si>
  <si>
    <t>05 4 01 00000</t>
  </si>
  <si>
    <t>05 4 01 00004</t>
  </si>
  <si>
    <t>05 4 02 00000</t>
  </si>
  <si>
    <t>05 4 02 2П180</t>
  </si>
  <si>
    <t>05 4 02 2П160</t>
  </si>
  <si>
    <t>05 4 02 2У140</t>
  </si>
  <si>
    <t>Основное мероприятие "Строительство магистральной улицы районного значения пешеходно-транспортной категории к земельным участкам, предоставленным многодетным семьям в близи микрорайона "Крутая гора" г. Добрянки, Пермского края</t>
  </si>
  <si>
    <t>Строительство магистральной улицы районного значения пешеходно-транспортной категории к земельным участкам, предоставленным многодетным семьям в близи микрорайона "Крутая гора" г. Добрянки, Пермского края</t>
  </si>
  <si>
    <t>03 3 01 41010</t>
  </si>
  <si>
    <t>03 3 01 41012</t>
  </si>
  <si>
    <t>к решению Думы</t>
  </si>
  <si>
    <t xml:space="preserve"> </t>
  </si>
  <si>
    <t>№ 
п/п</t>
  </si>
  <si>
    <t>Перечень внутренних заимствований</t>
  </si>
  <si>
    <t>Бюджетные кредиты, привлеченные в бюджет Добрянского городского поселения от других бюджетов бюджетной системы Российской Федерации</t>
  </si>
  <si>
    <t>погашение основной суммы задолженности в 2017 году</t>
  </si>
  <si>
    <t>задолженность на 01.01.2018</t>
  </si>
  <si>
    <t>в том числе:</t>
  </si>
  <si>
    <t>1.1.</t>
  </si>
  <si>
    <t>Бюджетные кредиты, предоставленные из бюджета Пермского края</t>
  </si>
  <si>
    <t>1.2.</t>
  </si>
  <si>
    <t>Бюджетные кредиты,предоставленные из бюджета Добрянкого муниципального района</t>
  </si>
  <si>
    <t>Кредиты кредитных организаций в валюте Российской Федерации</t>
  </si>
  <si>
    <t>задолженность на начало финансового года</t>
  </si>
  <si>
    <t>привлечение средств в финансовом году</t>
  </si>
  <si>
    <t>погашение основной суммы задолженности  в финансовом году</t>
  </si>
  <si>
    <t>задолженность на 01.01.2019</t>
  </si>
  <si>
    <t>задолженность на 01.01.2020</t>
  </si>
  <si>
    <t>Бюджетные кредиты, привлеченные из бюджета Добрянского муниципального района</t>
  </si>
  <si>
    <t>Программа муниципальных внутренних заимствований Добрянского городского поселения на 2018 год</t>
  </si>
  <si>
    <t>привлечение средств в 2018 году</t>
  </si>
  <si>
    <t>погашение основной суммы задолженности в 2018 году</t>
  </si>
  <si>
    <t>2020 год</t>
  </si>
  <si>
    <t>задолженность на 01.01.2021</t>
  </si>
  <si>
    <t>03 5 01 41014</t>
  </si>
  <si>
    <t>Строительство кладбища в г.Добрянка Пермского края площадью 5 Га</t>
  </si>
  <si>
    <t>План 2018 год</t>
  </si>
  <si>
    <t>Отклонения</t>
  </si>
  <si>
    <t>Организация капитального ремонта, ремонта и содержания закрепленных автомобильных дорог общего пользования и искусственных дорожных сооружений в их составе</t>
  </si>
  <si>
    <t>Доходы бюджета Добрянского городского поселения на 2018 год</t>
  </si>
  <si>
    <t>Утверждено решением Думы ДГП № 410 от 22.12.2016 (в ред.от 27.04.2017 № 462)</t>
  </si>
  <si>
    <t>изменения</t>
  </si>
  <si>
    <t>Доходы бюджета Добрянского городского поселения на 2019-2020 годы</t>
  </si>
  <si>
    <t xml:space="preserve">01 4 02 20025 </t>
  </si>
  <si>
    <t>Ремонт фойе по адресу: Пермский край г.Добрянка ул.Советская д.66 КДЦ "Орфей"</t>
  </si>
  <si>
    <t>03 3 00 41007</t>
  </si>
  <si>
    <t>Разработка ПСД автомобильной дороги по ул.Кирова в г. Добрянка, Пермский край</t>
  </si>
  <si>
    <t>Источники финансирования дефицита бюджета Добрянского городского поселения на 2018 год</t>
  </si>
  <si>
    <t>01 00 00 00 00 0000 000</t>
  </si>
  <si>
    <t>ИСТОЧНИКИ ВНУТРЕННЕГО ФИНАНСИРОВАНИЯ ДЕФИЦИТА   БЮДЖЕТА</t>
  </si>
  <si>
    <t>Уменьшение прочих остатков денежных средств бюджета Добрянского городского поселения</t>
  </si>
  <si>
    <t>01 05 02 01 13 0000 000</t>
  </si>
  <si>
    <t>Изменение остатков средств на счетах по учету средств бюджета</t>
  </si>
  <si>
    <t>01 03 00 00 00 0000 000</t>
  </si>
  <si>
    <t>Бюджетные кредиты от других бюджетов бюджетной системы Российской Федерации</t>
  </si>
  <si>
    <t>Проведение выборов в представительные органы муниципального образования</t>
  </si>
  <si>
    <t>Специальные расходы</t>
  </si>
  <si>
    <t>Сумма расходов, тыс.руб. 2019 год</t>
  </si>
  <si>
    <t>Приложение 13</t>
  </si>
  <si>
    <t xml:space="preserve"> передаваемые из бюджета Добрянского городского поселения Добрянскому муниципальному району на выполнение переданных полномочий поселения в 2019 - 2020 годы</t>
  </si>
  <si>
    <t>Сумма расходов, тыс.руб. 2020 год</t>
  </si>
  <si>
    <t>Приложение 14</t>
  </si>
  <si>
    <t>Программа муниципальных внутренних заимствований Добрянского городского поселения на 2019-2020 годы</t>
  </si>
  <si>
    <t>Приложение 15</t>
  </si>
  <si>
    <t>Приложение _____________</t>
  </si>
  <si>
    <t>к Закону Пермского края</t>
  </si>
  <si>
    <t>от ______№___________</t>
  </si>
  <si>
    <t>(тыс.руб.)</t>
  </si>
  <si>
    <t>Муниципальные гарантии</t>
  </si>
  <si>
    <t>Наименование получателя</t>
  </si>
  <si>
    <t>по состоянию на 01.01.2010</t>
  </si>
  <si>
    <t xml:space="preserve">по состоянию на 01.01.2011 </t>
  </si>
  <si>
    <t>Цели гарантирования</t>
  </si>
  <si>
    <t>Х</t>
  </si>
  <si>
    <t>Объем муниципального долга Добрянского городского поселения в соответствии с договорами о предоставлении муниципальных гарантий Добрянского городского поселения</t>
  </si>
  <si>
    <t>2.1.</t>
  </si>
  <si>
    <t>Остаток задолженности по предоставленным муниципальным гарантиям Добрянского городского поселения в прошлые годы</t>
  </si>
  <si>
    <t>2.2.</t>
  </si>
  <si>
    <t xml:space="preserve">Предоставление муниципальных гарантий Добрянского городского поселения в очередном финансовом году </t>
  </si>
  <si>
    <t>2.3.</t>
  </si>
  <si>
    <t>Возникновение обязательств в очередном финансовом году в соответствии с договорами о предоставлении муниципальных гарантий Добрянского городского поселения</t>
  </si>
  <si>
    <t>2.4.</t>
  </si>
  <si>
    <t>Исполнение принципалами обязательств в очередном финансовом году в соответствии с договорами о предоставлении муниципальных гарантий Добрянского городского поселения</t>
  </si>
  <si>
    <t>Объем бюджетных ассигнований, предусмотреный на исполнение гарантий по возможным гарантийным случаям</t>
  </si>
  <si>
    <t>Право регрессного требования</t>
  </si>
  <si>
    <t>по состоянию на 01.01.2009</t>
  </si>
  <si>
    <t>по состоянию на 01.01.2019</t>
  </si>
  <si>
    <t>по состоянию на 01.01.2020</t>
  </si>
  <si>
    <t>Предоставление муниципальных гарантий Добрянского городского поселения в очередном финансовом году</t>
  </si>
  <si>
    <t xml:space="preserve">Добрянского городского </t>
  </si>
  <si>
    <t>НОРМАТИВЫ</t>
  </si>
  <si>
    <t>распределения доходов по отдельным видам доходов</t>
  </si>
  <si>
    <t xml:space="preserve">Добрянского городского поселения </t>
  </si>
  <si>
    <t>на 2018 год</t>
  </si>
  <si>
    <t>Наименование дохода</t>
  </si>
  <si>
    <t>Норматив распредления,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</si>
  <si>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</si>
  <si>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</si>
  <si>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</si>
  <si>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</si>
  <si>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Единый сельскохозяйственный налог (за налоговые периоды, истекшие до 1 января 2011 года)</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</si>
  <si>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</si>
  <si>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</si>
  <si>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Невыясненные поступления, зачисляемые в бюджеты городских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</si>
  <si>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</si>
  <si>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</si>
  <si>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</si>
  <si>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</si>
  <si>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</si>
  <si>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</si>
  <si>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Приложение 2</t>
  </si>
  <si>
    <t>к решению</t>
  </si>
  <si>
    <t>Перечень и коды главных администраторов доходов бюджета                                                                                                            Добрянского городского поселения на 2018 год</t>
  </si>
  <si>
    <t>Код главного администратора</t>
  </si>
  <si>
    <t>Код классификации доходов</t>
  </si>
  <si>
    <t>Наименование главного администратора доходов бюджета Добрянского городского поселения</t>
  </si>
  <si>
    <t>Муниципальное казенное учреждение "Администрация Добрянского городского поселения"                                                                                                                                          ИНН 5914020552  КПП 591401001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</si>
  <si>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</si>
  <si>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</si>
  <si>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1 11 05313 13 0000 120</t>
  </si>
  <si>
    <t>1 11 05325 13 0000 120</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</si>
  <si>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</si>
  <si>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</si>
  <si>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1 11 09035 13 0000 120</t>
  </si>
  <si>
    <t>Доходы от эксплуатации и использования имущества автомобильных дорог, находящихся в собственности городских поселений</t>
  </si>
  <si>
    <t>1 13 01995 13 0000 130</t>
  </si>
  <si>
    <t>1 13 02995 13 0000 130</t>
  </si>
  <si>
    <t>1 14 01050 13 0000 410</t>
  </si>
  <si>
    <t>Доходы от продажи квартир, находящихся в собственности городских поселений</t>
  </si>
  <si>
    <t>1 14 02052 13 0000 410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</si>
  <si>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</si>
  <si>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</si>
  <si>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</si>
  <si>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</si>
  <si>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</si>
  <si>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1 14 06325 13 0000 430</t>
  </si>
  <si>
    <t>1 16 23051 13 0000 140</t>
  </si>
  <si>
    <t>1 17 01050 13 0000 180</t>
  </si>
  <si>
    <t>1 17 02020 13 0000 180</t>
  </si>
  <si>
    <t>2 02 20077 13 0000 151</t>
  </si>
  <si>
    <t>Субсидии бюджетам городских поселений на софинансирование капитальных вложений в объекты муниципальной собственности</t>
  </si>
  <si>
    <t>2 02 20298 13 0000 151</t>
  </si>
  <si>
    <t>Субсидии бюджетам городских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</si>
  <si>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2 02 20300 13 0000 151</t>
  </si>
  <si>
    <t>Субсидии бюджетам городских поселений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содйствия  реформированию жилищно-коммунального хозяйства</t>
  </si>
  <si>
    <t>2 02 20301 13 0000 151</t>
  </si>
  <si>
    <t>Субсидии бюджетам городских поселений на обеспечение мероприятий по капитальному ремонту многоквартирных домов за счет средств бюджетов</t>
  </si>
  <si>
    <t>2 02 20302 13 0000 151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</si>
  <si>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</si>
  <si>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Субсидии бюджетам городских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жителей</t>
  </si>
  <si>
    <t>2 02 39999 13 0000 151</t>
  </si>
  <si>
    <t>Прочие субвенции бюджетам городских поселений</t>
  </si>
  <si>
    <t>2 02 40014 13 0000 151</t>
  </si>
  <si>
    <t>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</si>
  <si>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2 02 45144 13 0000 151</t>
  </si>
  <si>
    <t>Межбюджетные трансферты, передаваемые бюджетам городских поселений на комплектование книжных фондов библиотек муниципальных образований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</si>
  <si>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</si>
  <si>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</si>
  <si>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2 18 60010 13 0000 151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</si>
  <si>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</si>
  <si>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2 18 05020 13 0000 180</t>
  </si>
  <si>
    <t>Доходы бюджетов городских поселений от возврата автономными учреждениями остатков субсидий прошлых лет</t>
  </si>
  <si>
    <t>2 19 60010 13 0000 151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</si>
  <si>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</si>
  <si>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Перечень и коды администраторов источников финансирования дефицита бюджета                                                                                                            Добрянского городского поселения на 2018 год</t>
  </si>
  <si>
    <t>ПЕРЕЧЕНЬ</t>
  </si>
  <si>
    <t>главных распорядителей и распорядителей средств бюджета</t>
  </si>
  <si>
    <t>Добрянского городского поселения</t>
  </si>
  <si>
    <t>Код главы</t>
  </si>
  <si>
    <t>001</t>
  </si>
  <si>
    <t>Муниципальное казенное учреждение "Администрация Добрянского городского поселения"</t>
  </si>
  <si>
    <t>025</t>
  </si>
  <si>
    <t>Ведомственная структура расходов бюджета Добрянского городского поселения на 2018 год</t>
  </si>
  <si>
    <t>О107</t>
  </si>
  <si>
    <t>04 0 00 20016</t>
  </si>
  <si>
    <t>О900</t>
  </si>
  <si>
    <t>О907</t>
  </si>
  <si>
    <t>2020 г.</t>
  </si>
  <si>
    <t>Добрянского городского поселения на 2018-2020 годы</t>
  </si>
  <si>
    <t>06 6 00 00021</t>
  </si>
  <si>
    <t>Ведомственная структура расходов бюджета Добрянского городского поселения на 2019 - 2020 годы</t>
  </si>
  <si>
    <t>Здравоохранение</t>
  </si>
  <si>
    <t>Санитарно-эпидемиологическое благополучие</t>
  </si>
  <si>
    <t>02 0 00 20001</t>
  </si>
  <si>
    <t>Расходы на выплаты персоналу казенных учреждений</t>
  </si>
  <si>
    <t>Приложение 6</t>
  </si>
  <si>
    <t>Распределение бюджетных ассигнований на 2019 - 2020 годы по целевым статьям (муниципальным программам и непрограммным направлениям деятельности) и видам расходов классификации расходов бюджета Добрянского городского поселения</t>
  </si>
  <si>
    <t>93 0 00 00017</t>
  </si>
  <si>
    <t>Приложение 11</t>
  </si>
  <si>
    <t xml:space="preserve">Ремонт автомобильных дорог местного значения в границах поселения по ул. Энергетиков (участок от ул. Советская до ул. Ветеранов Войны), ул. Ленина (участок от ул. Радищева до храма), ул. Ветеранов Войны (от ул. Советская до мкд ул. В. Войны), ул. Мира (от Гоголя до ул. Комсомольская), ул. Гоголя (от ул. Первомайская до ул. Красногвардейская), ул. Комсомольская (от ул. Мира до ул. Красногвардейская, ул.Красногвардейская (участок от ул.Комсомольская до ул. Гоголя), ул.Лесная (участок от здания ул.Советская 102а до ул.Победы 101), ул.Советская (участок от ул.Советская 99 до ул.Советская 72), пер.Строителей (участок от ул.Советская до ул.Энергетиков) (доля бюджета поселения)) - доля бюджета поселения </t>
  </si>
  <si>
    <t>Приложение 12</t>
  </si>
  <si>
    <t xml:space="preserve"> передаваемые из бюджета Добрянского городского поселения Добрянскому муниципальному району на выполнение переданных полномочий поселения в 2018 году</t>
  </si>
  <si>
    <t>Программа муниципальных гарантий Добрянского городского поселения на 2018 год</t>
  </si>
  <si>
    <t>Приложение 16</t>
  </si>
  <si>
    <t>Приложение 17</t>
  </si>
  <si>
    <t>Программа муниципальных гарантий Добрянского городского поселения на 2019-2020 годы</t>
  </si>
  <si>
    <t xml:space="preserve">по состоянию на 01.01.2021 </t>
  </si>
  <si>
    <t>по состоянию на 01.01.2021</t>
  </si>
  <si>
    <t>Приложение 18</t>
  </si>
  <si>
    <t>Приложение 19</t>
  </si>
  <si>
    <t>Источники финансирования дефицита бюджета Добрянского городского поселения на 2019-2020 годы</t>
  </si>
  <si>
    <t>Акарицидная обработка территории Добрянского городского поселения</t>
  </si>
  <si>
    <t>Приложение 9</t>
  </si>
  <si>
    <t>Муниципальная программа "Развитие физической культуры, массового спорта и молодежной политики в Добрянском городском поселения"</t>
  </si>
  <si>
    <t>Муниципальная программа "Обеспечение территории Добрянского городского поселения градостроительной документацией"</t>
  </si>
  <si>
    <t>Муниципальная программа "Общественное участие в развитии Добрянского городского поселения"</t>
  </si>
  <si>
    <t>Муниципальная программа "Развитие физической культуры, массового спорта и молодежной политики в Добрянском городском поселении"</t>
  </si>
  <si>
    <t>Муниципальная программа "Общественное участие в развитии Добряснкого городского поселения"</t>
  </si>
  <si>
    <t>Муниципальная программа «Общественное участие в развитии Добрянского городского поселения»</t>
  </si>
  <si>
    <t>Утверждено решением Думы ДГП № 410 от 22.12.2016 (ред. от 26.10.2017 № 545)</t>
  </si>
  <si>
    <t>01 1 00 00021</t>
  </si>
  <si>
    <t>Содержание спортивной площадки по адресу Пермский край, г.Добрянка, ул.Герцена, 33/1</t>
  </si>
  <si>
    <t>Муниципальная программа
«Профилактика терроризма и экстремизма, предупреждение межнациональных конфликтов, минимизации и (или) ликвидации последствий 
их проявлений на территории Добрянского городского поселения на 2017-2020 г.»</t>
  </si>
  <si>
    <t>10 0 00 00000</t>
  </si>
  <si>
    <t>Подготовка и размещение информационных материалов антитеррористической и антиэкстремистской направленности на стендах Добрянского городского поселения</t>
  </si>
  <si>
    <t>10 0 00 20001</t>
  </si>
  <si>
    <t>Муниципальная программа «Профилактика терроризма и экстремизма, предупреждение межнациональных конфликтов, минимизации и (или) ликвидации последствий их проявлений на территории Добрянского городского поселения на 2017-2020 г.»</t>
  </si>
  <si>
    <t>Проектирование, строительство (реконструкция), капитальный ремонт и ремонт автомобильных дорог общего пользования местного значения, находящихся на территории Пермского края</t>
  </si>
  <si>
    <t>Премии и гранты</t>
  </si>
  <si>
    <t>от 21.12.2017  № 565</t>
  </si>
  <si>
    <t xml:space="preserve">от 21.12.2017  № 565 </t>
  </si>
  <si>
    <t xml:space="preserve">от  21.12.2017  № 565 </t>
  </si>
  <si>
    <t>от  21.12.2017  № 565</t>
  </si>
  <si>
    <t>от 21.12.2017 № 565</t>
  </si>
  <si>
    <t xml:space="preserve">к решению Думы </t>
  </si>
  <si>
    <t>к  решению Думы</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</si>
</sst>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 #,##0.00\ [$р.-419]"/>
    <numFmt numFmtId="181" formatCode="* #,##0\ [$р.-419]"/>
    <numFmt numFmtId="182" formatCode="#,##0.0"/>
    <numFmt numFmtId="183" formatCode="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41">
    <font>
      <sz val="10"/>
      <color indexed="8"/>
      <name val="Arial Cyr"/>
      <family val="0"/>
    </font>
    <font>
      <sz val="10"/>
      <color indexed="8"/>
      <name val="Arial"/>
      <family val="2"/>
    </font>
    <font>
      <b/>
      <sz val="10"/>
      <color indexed="8"/>
      <name val="Arial Cyr"/>
      <family val="0"/>
    </font>
    <font>
      <b/>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15"/>
      <name val="Calibri"/>
      <family val="2"/>
    </font>
    <font>
      <b/>
      <sz val="13"/>
      <color indexed="15"/>
      <name val="Calibri"/>
      <family val="2"/>
    </font>
    <font>
      <b/>
      <sz val="11"/>
      <color indexed="15"/>
      <name val="Calibri"/>
      <family val="2"/>
    </font>
    <font>
      <b/>
      <sz val="11"/>
      <color indexed="8"/>
      <name val="Calibri"/>
      <family val="2"/>
    </font>
    <font>
      <b/>
      <sz val="11"/>
      <color indexed="9"/>
      <name val="Calibri"/>
      <family val="2"/>
    </font>
    <font>
      <b/>
      <sz val="18"/>
      <color indexed="15"/>
      <name val="Cambria"/>
      <family val="1"/>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0"/>
    </font>
    <font>
      <b/>
      <sz val="10"/>
      <name val="Arial Cyr"/>
      <family val="0"/>
    </font>
    <font>
      <sz val="10"/>
      <name val="Arial"/>
      <family val="2"/>
    </font>
    <font>
      <b/>
      <sz val="10"/>
      <name val="Arial"/>
      <family val="2"/>
    </font>
    <font>
      <sz val="11"/>
      <color indexed="8"/>
      <name val="Arial"/>
      <family val="2"/>
    </font>
    <font>
      <sz val="11"/>
      <name val="Arial Cyr"/>
      <family val="0"/>
    </font>
    <font>
      <sz val="8"/>
      <name val="Arial Cyr"/>
      <family val="0"/>
    </font>
    <font>
      <sz val="10"/>
      <color indexed="8"/>
      <name val="Times New Roman"/>
      <family val="1"/>
    </font>
    <font>
      <sz val="11"/>
      <color indexed="8"/>
      <name val="Times New Roman"/>
      <family val="1"/>
    </font>
    <font>
      <sz val="11"/>
      <color indexed="8"/>
      <name val="Arial Cyr"/>
      <family val="0"/>
    </font>
    <font>
      <b/>
      <sz val="11"/>
      <color indexed="8"/>
      <name val="Times New Roman"/>
      <family val="1"/>
    </font>
    <font>
      <b/>
      <sz val="10"/>
      <color indexed="8"/>
      <name val="Times New Roman"/>
      <family val="1"/>
    </font>
    <font>
      <sz val="11"/>
      <name val="Arial"/>
      <family val="2"/>
    </font>
    <font>
      <sz val="11"/>
      <color indexed="10"/>
      <name val="Times New Roman"/>
      <family val="1"/>
    </font>
    <font>
      <sz val="8"/>
      <color indexed="8"/>
      <name val="Times New Roman"/>
      <family val="1"/>
    </font>
    <font>
      <sz val="10"/>
      <name val="Times New Roman"/>
      <family val="1"/>
    </font>
    <font>
      <sz val="8"/>
      <name val="Times New Roman"/>
      <family val="1"/>
    </font>
    <font>
      <u val="single"/>
      <sz val="10"/>
      <color theme="11"/>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lignment/>
      <protection/>
    </xf>
    <xf numFmtId="0" fontId="4" fillId="3" borderId="0">
      <alignment/>
      <protection/>
    </xf>
    <xf numFmtId="0" fontId="4" fillId="4" borderId="0">
      <alignment/>
      <protection/>
    </xf>
    <xf numFmtId="0" fontId="4" fillId="5" borderId="0">
      <alignment/>
      <protection/>
    </xf>
    <xf numFmtId="0" fontId="4" fillId="6" borderId="0">
      <alignment/>
      <protection/>
    </xf>
    <xf numFmtId="0" fontId="4" fillId="7" borderId="0">
      <alignment/>
      <protection/>
    </xf>
    <xf numFmtId="0" fontId="4" fillId="8" borderId="0">
      <alignment/>
      <protection/>
    </xf>
    <xf numFmtId="0" fontId="4" fillId="9" borderId="0">
      <alignment/>
      <protection/>
    </xf>
    <xf numFmtId="0" fontId="4" fillId="10" borderId="0">
      <alignment/>
      <protection/>
    </xf>
    <xf numFmtId="0" fontId="4" fillId="5" borderId="0">
      <alignment/>
      <protection/>
    </xf>
    <xf numFmtId="0" fontId="4" fillId="8" borderId="0">
      <alignment/>
      <protection/>
    </xf>
    <xf numFmtId="0" fontId="4" fillId="11" borderId="0">
      <alignment/>
      <protection/>
    </xf>
    <xf numFmtId="0" fontId="5" fillId="12" borderId="0">
      <alignment/>
      <protection/>
    </xf>
    <xf numFmtId="0" fontId="5" fillId="9" borderId="0">
      <alignment/>
      <protection/>
    </xf>
    <xf numFmtId="0" fontId="5" fillId="10" borderId="0">
      <alignment/>
      <protection/>
    </xf>
    <xf numFmtId="0" fontId="5" fillId="13" borderId="0">
      <alignment/>
      <protection/>
    </xf>
    <xf numFmtId="0" fontId="5" fillId="14" borderId="0">
      <alignment/>
      <protection/>
    </xf>
    <xf numFmtId="0" fontId="5" fillId="15" borderId="0">
      <alignment/>
      <protection/>
    </xf>
    <xf numFmtId="0" fontId="5" fillId="16" borderId="0">
      <alignment/>
      <protection/>
    </xf>
    <xf numFmtId="0" fontId="5" fillId="17" borderId="0">
      <alignment/>
      <protection/>
    </xf>
    <xf numFmtId="0" fontId="5" fillId="18" borderId="0">
      <alignment/>
      <protection/>
    </xf>
    <xf numFmtId="0" fontId="5" fillId="13" borderId="0">
      <alignment/>
      <protection/>
    </xf>
    <xf numFmtId="0" fontId="5" fillId="14" borderId="0">
      <alignment/>
      <protection/>
    </xf>
    <xf numFmtId="0" fontId="5" fillId="19" borderId="0">
      <alignment/>
      <protection/>
    </xf>
    <xf numFmtId="0" fontId="6" fillId="7" borderId="1">
      <alignment/>
      <protection/>
    </xf>
    <xf numFmtId="0" fontId="7" fillId="20" borderId="2">
      <alignment/>
      <protection/>
    </xf>
    <xf numFmtId="0" fontId="8" fillId="20" borderId="1">
      <alignment/>
      <protection/>
    </xf>
    <xf numFmtId="0" fontId="9" fillId="0" borderId="0">
      <alignment vertical="top"/>
      <protection locked="0"/>
    </xf>
    <xf numFmtId="180" fontId="0" fillId="0" borderId="0">
      <alignment/>
      <protection/>
    </xf>
    <xf numFmtId="181" fontId="0" fillId="0" borderId="0">
      <alignment/>
      <protection/>
    </xf>
    <xf numFmtId="0" fontId="10" fillId="0" borderId="3">
      <alignment/>
      <protection/>
    </xf>
    <xf numFmtId="0" fontId="11" fillId="0" borderId="4">
      <alignment/>
      <protection/>
    </xf>
    <xf numFmtId="0" fontId="12" fillId="0" borderId="5">
      <alignment/>
      <protection/>
    </xf>
    <xf numFmtId="0" fontId="12" fillId="0" borderId="0">
      <alignment/>
      <protection/>
    </xf>
    <xf numFmtId="0" fontId="13" fillId="0" borderId="6">
      <alignment/>
      <protection/>
    </xf>
    <xf numFmtId="0" fontId="14" fillId="21" borderId="7">
      <alignment/>
      <protection/>
    </xf>
    <xf numFmtId="0" fontId="15" fillId="0" borderId="0">
      <alignment/>
      <protection/>
    </xf>
    <xf numFmtId="0" fontId="16" fillId="22"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5" fillId="0" borderId="0">
      <alignment/>
      <protection/>
    </xf>
    <xf numFmtId="0" fontId="1" fillId="0" borderId="0">
      <alignment/>
      <protection/>
    </xf>
    <xf numFmtId="0" fontId="1" fillId="0" borderId="0">
      <alignment/>
      <protection/>
    </xf>
    <xf numFmtId="0" fontId="17" fillId="0" borderId="0">
      <alignment vertical="top"/>
      <protection locked="0"/>
    </xf>
    <xf numFmtId="0" fontId="40" fillId="0" borderId="0" applyNumberFormat="0" applyFill="0" applyBorder="0" applyAlignment="0" applyProtection="0"/>
    <xf numFmtId="0" fontId="18" fillId="3" borderId="0">
      <alignment/>
      <protection/>
    </xf>
    <xf numFmtId="0" fontId="19" fillId="0" borderId="0">
      <alignment/>
      <protection/>
    </xf>
    <xf numFmtId="0" fontId="0" fillId="23" borderId="8">
      <alignment/>
      <protection/>
    </xf>
    <xf numFmtId="9" fontId="0" fillId="0" borderId="0">
      <alignment/>
      <protection/>
    </xf>
    <xf numFmtId="0" fontId="20" fillId="0" borderId="9">
      <alignment/>
      <protection/>
    </xf>
    <xf numFmtId="0" fontId="21" fillId="0" borderId="0">
      <alignment/>
      <protection/>
    </xf>
    <xf numFmtId="4" fontId="0" fillId="0" borderId="0">
      <alignment/>
      <protection/>
    </xf>
    <xf numFmtId="3" fontId="0" fillId="0" borderId="0">
      <alignment/>
      <protection/>
    </xf>
    <xf numFmtId="0" fontId="22" fillId="4" borderId="0">
      <alignment/>
      <protection/>
    </xf>
  </cellStyleXfs>
  <cellXfs count="393">
    <xf numFmtId="0" fontId="0" fillId="0" borderId="0" xfId="0" applyFont="1" applyAlignment="1">
      <alignment/>
    </xf>
    <xf numFmtId="0" fontId="1" fillId="0" borderId="0" xfId="0" applyFont="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quotePrefix="1">
      <alignment horizontal="center"/>
    </xf>
    <xf numFmtId="0" fontId="0" fillId="0" borderId="0" xfId="0" applyFont="1" applyAlignment="1">
      <alignment horizontal="right"/>
    </xf>
    <xf numFmtId="0" fontId="0" fillId="0" borderId="11" xfId="0" applyFont="1" applyBorder="1" applyAlignment="1">
      <alignment horizontal="center"/>
    </xf>
    <xf numFmtId="0" fontId="0" fillId="0" borderId="10" xfId="0" applyFont="1" applyBorder="1" applyAlignment="1">
      <alignment wrapText="1"/>
    </xf>
    <xf numFmtId="182" fontId="0" fillId="0" borderId="10" xfId="0" applyNumberFormat="1" applyFont="1" applyBorder="1" applyAlignment="1">
      <alignment/>
    </xf>
    <xf numFmtId="182" fontId="2" fillId="0" borderId="10" xfId="0" applyNumberFormat="1" applyFont="1" applyBorder="1" applyAlignment="1">
      <alignment/>
    </xf>
    <xf numFmtId="0" fontId="2" fillId="0" borderId="10" xfId="0" applyFont="1" applyBorder="1" applyAlignment="1">
      <alignment horizontal="center"/>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1" fillId="0" borderId="10" xfId="0" applyFont="1" applyBorder="1" applyAlignment="1">
      <alignment/>
    </xf>
    <xf numFmtId="0" fontId="3" fillId="0" borderId="10" xfId="0" applyFont="1" applyBorder="1" applyAlignment="1">
      <alignment/>
    </xf>
    <xf numFmtId="182" fontId="3" fillId="0" borderId="10" xfId="0" applyNumberFormat="1" applyFont="1" applyBorder="1" applyAlignment="1">
      <alignment/>
    </xf>
    <xf numFmtId="0" fontId="3" fillId="0" borderId="10" xfId="0" applyFont="1" applyBorder="1" applyAlignment="1">
      <alignment horizontal="center"/>
    </xf>
    <xf numFmtId="0" fontId="0" fillId="0" borderId="0" xfId="0" applyAlignment="1">
      <alignment/>
    </xf>
    <xf numFmtId="0" fontId="0" fillId="0" borderId="10" xfId="0" applyBorder="1" applyAlignment="1" quotePrefix="1">
      <alignment horizontal="center"/>
    </xf>
    <xf numFmtId="0" fontId="0" fillId="0" borderId="0" xfId="0" applyFont="1" applyAlignment="1">
      <alignment/>
    </xf>
    <xf numFmtId="0" fontId="0" fillId="0" borderId="0" xfId="0" applyAlignment="1">
      <alignment horizontal="right"/>
    </xf>
    <xf numFmtId="182" fontId="23" fillId="0" borderId="10" xfId="0" applyNumberFormat="1" applyFont="1" applyFill="1" applyBorder="1" applyAlignment="1">
      <alignment/>
    </xf>
    <xf numFmtId="182" fontId="23" fillId="0" borderId="10" xfId="0" applyNumberFormat="1" applyFont="1" applyFill="1" applyBorder="1" applyAlignment="1">
      <alignment wrapText="1"/>
    </xf>
    <xf numFmtId="182" fontId="23" fillId="0" borderId="11" xfId="0" applyNumberFormat="1" applyFont="1" applyFill="1" applyBorder="1" applyAlignment="1">
      <alignment/>
    </xf>
    <xf numFmtId="182" fontId="23" fillId="0" borderId="12" xfId="0" applyNumberFormat="1" applyFont="1" applyFill="1" applyBorder="1" applyAlignment="1">
      <alignment/>
    </xf>
    <xf numFmtId="182" fontId="24" fillId="0" borderId="10" xfId="0" applyNumberFormat="1" applyFont="1" applyFill="1" applyBorder="1" applyAlignment="1">
      <alignment wrapText="1"/>
    </xf>
    <xf numFmtId="182" fontId="23" fillId="0" borderId="12" xfId="0" applyNumberFormat="1" applyFont="1" applyFill="1" applyBorder="1" applyAlignment="1">
      <alignment wrapText="1"/>
    </xf>
    <xf numFmtId="182" fontId="24" fillId="0" borderId="10" xfId="0" applyNumberFormat="1" applyFont="1" applyFill="1" applyBorder="1" applyAlignment="1">
      <alignment/>
    </xf>
    <xf numFmtId="182" fontId="25" fillId="0" borderId="10" xfId="0" applyNumberFormat="1" applyFont="1" applyFill="1" applyBorder="1" applyAlignment="1">
      <alignment/>
    </xf>
    <xf numFmtId="0" fontId="23" fillId="0" borderId="0" xfId="0" applyFont="1" applyFill="1" applyAlignment="1">
      <alignment/>
    </xf>
    <xf numFmtId="0" fontId="23" fillId="0" borderId="0" xfId="0" applyFont="1" applyFill="1" applyAlignment="1">
      <alignment horizontal="center"/>
    </xf>
    <xf numFmtId="0" fontId="23" fillId="0" borderId="12" xfId="0" applyFont="1" applyFill="1" applyBorder="1" applyAlignment="1">
      <alignment horizontal="center"/>
    </xf>
    <xf numFmtId="0" fontId="24" fillId="0" borderId="10" xfId="0" applyFont="1" applyFill="1" applyBorder="1" applyAlignment="1">
      <alignment horizontal="center"/>
    </xf>
    <xf numFmtId="0" fontId="24" fillId="0" borderId="10" xfId="0" applyFont="1" applyFill="1" applyBorder="1" applyAlignment="1">
      <alignment/>
    </xf>
    <xf numFmtId="0" fontId="24" fillId="0" borderId="10" xfId="0" applyFont="1" applyFill="1" applyBorder="1" applyAlignment="1">
      <alignment horizontal="left" vertical="center" wrapText="1"/>
    </xf>
    <xf numFmtId="0" fontId="23" fillId="0" borderId="10" xfId="0" applyFont="1" applyFill="1" applyBorder="1" applyAlignment="1">
      <alignment/>
    </xf>
    <xf numFmtId="0" fontId="23" fillId="0" borderId="10" xfId="0" applyFont="1" applyFill="1" applyBorder="1" applyAlignment="1" quotePrefix="1">
      <alignment horizont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horizontal="center"/>
    </xf>
    <xf numFmtId="0" fontId="23" fillId="0" borderId="11" xfId="0" applyFont="1" applyFill="1" applyBorder="1" applyAlignment="1">
      <alignment horizontal="center"/>
    </xf>
    <xf numFmtId="0" fontId="23" fillId="0" borderId="11" xfId="0" applyFont="1" applyFill="1" applyBorder="1" applyAlignment="1">
      <alignment horizontal="left" vertical="center" wrapText="1"/>
    </xf>
    <xf numFmtId="0" fontId="23" fillId="0" borderId="10" xfId="0" applyFont="1" applyFill="1" applyBorder="1" applyAlignment="1">
      <alignment horizontal="center" vertical="center"/>
    </xf>
    <xf numFmtId="0" fontId="24" fillId="0" borderId="11" xfId="0" applyFont="1" applyFill="1" applyBorder="1" applyAlignment="1">
      <alignment horizontal="center"/>
    </xf>
    <xf numFmtId="0" fontId="23" fillId="0" borderId="11" xfId="0" applyFont="1" applyFill="1" applyBorder="1" applyAlignment="1">
      <alignment horizontal="left" vertical="center"/>
    </xf>
    <xf numFmtId="0" fontId="23" fillId="0" borderId="12" xfId="0" applyFont="1" applyFill="1" applyBorder="1" applyAlignment="1">
      <alignment horizontal="left" vertical="center" wrapText="1"/>
    </xf>
    <xf numFmtId="0" fontId="25" fillId="0" borderId="10" xfId="0" applyFont="1" applyFill="1" applyBorder="1" applyAlignment="1">
      <alignment horizontal="center"/>
    </xf>
    <xf numFmtId="0" fontId="25" fillId="0" borderId="10" xfId="0" applyFont="1" applyFill="1" applyBorder="1" applyAlignment="1">
      <alignment horizontal="left" vertical="center" wrapText="1"/>
    </xf>
    <xf numFmtId="0" fontId="23" fillId="0" borderId="11" xfId="0" applyFont="1" applyFill="1" applyBorder="1" applyAlignment="1" quotePrefix="1">
      <alignment horizontal="center"/>
    </xf>
    <xf numFmtId="0" fontId="23" fillId="0" borderId="12" xfId="0" applyFont="1" applyFill="1" applyBorder="1" applyAlignment="1" quotePrefix="1">
      <alignment horizontal="center"/>
    </xf>
    <xf numFmtId="0" fontId="25" fillId="0" borderId="12" xfId="0" applyFont="1" applyFill="1" applyBorder="1" applyAlignment="1">
      <alignment horizontal="center"/>
    </xf>
    <xf numFmtId="0" fontId="23" fillId="0" borderId="10" xfId="0" applyFont="1" applyFill="1" applyBorder="1" applyAlignment="1" quotePrefix="1">
      <alignment horizontal="center" vertical="center"/>
    </xf>
    <xf numFmtId="0" fontId="24" fillId="0" borderId="10" xfId="0" applyFont="1" applyFill="1" applyBorder="1" applyAlignment="1" quotePrefix="1">
      <alignment horizontal="center"/>
    </xf>
    <xf numFmtId="0" fontId="25" fillId="0" borderId="11" xfId="0" applyFont="1" applyFill="1" applyBorder="1" applyAlignment="1">
      <alignment horizontal="center"/>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6" fillId="0" borderId="10" xfId="0" applyFont="1" applyFill="1" applyBorder="1" applyAlignment="1">
      <alignment horizontal="left" vertical="center" wrapText="1"/>
    </xf>
    <xf numFmtId="0" fontId="25" fillId="0" borderId="10" xfId="0" applyFont="1" applyFill="1" applyBorder="1" applyAlignment="1" quotePrefix="1">
      <alignment horizontal="center"/>
    </xf>
    <xf numFmtId="0" fontId="25" fillId="0" borderId="10" xfId="57" applyFont="1" applyFill="1" applyBorder="1" applyAlignment="1">
      <alignment horizontal="left" vertical="center" wrapText="1"/>
      <protection/>
    </xf>
    <xf numFmtId="0" fontId="25" fillId="0" borderId="11" xfId="0" applyFont="1" applyFill="1" applyBorder="1" applyAlignment="1">
      <alignment horizontal="left" vertical="center"/>
    </xf>
    <xf numFmtId="0" fontId="25" fillId="0" borderId="10" xfId="57" applyFont="1" applyFill="1" applyBorder="1" applyAlignment="1">
      <alignment vertical="center" wrapText="1"/>
      <protection/>
    </xf>
    <xf numFmtId="0" fontId="25" fillId="0" borderId="13" xfId="0" applyFont="1" applyFill="1" applyBorder="1" applyAlignment="1">
      <alignment horizontal="center"/>
    </xf>
    <xf numFmtId="0" fontId="25" fillId="0" borderId="13" xfId="0" applyFont="1" applyFill="1" applyBorder="1" applyAlignment="1">
      <alignment horizontal="left" vertical="center" wrapText="1"/>
    </xf>
    <xf numFmtId="0" fontId="23" fillId="0" borderId="13" xfId="0" applyFont="1" applyFill="1" applyBorder="1" applyAlignment="1">
      <alignment horizontal="center" vertical="center"/>
    </xf>
    <xf numFmtId="0" fontId="23" fillId="0" borderId="10" xfId="0" applyNumberFormat="1"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0" xfId="0" applyFont="1" applyFill="1" applyBorder="1" applyAlignment="1" quotePrefix="1">
      <alignment horizontal="center" vertical="center"/>
    </xf>
    <xf numFmtId="4" fontId="23" fillId="0" borderId="0" xfId="0" applyNumberFormat="1" applyFont="1" applyFill="1" applyAlignment="1">
      <alignment/>
    </xf>
    <xf numFmtId="0" fontId="24" fillId="0" borderId="0" xfId="0" applyFont="1" applyFill="1" applyAlignment="1">
      <alignment/>
    </xf>
    <xf numFmtId="182" fontId="24" fillId="0" borderId="0" xfId="0" applyNumberFormat="1" applyFont="1" applyFill="1" applyAlignment="1">
      <alignment/>
    </xf>
    <xf numFmtId="182" fontId="23" fillId="0" borderId="0" xfId="0" applyNumberFormat="1" applyFont="1" applyFill="1" applyAlignment="1">
      <alignment/>
    </xf>
    <xf numFmtId="4" fontId="24" fillId="0" borderId="0" xfId="0" applyNumberFormat="1" applyFont="1" applyFill="1" applyAlignment="1">
      <alignment/>
    </xf>
    <xf numFmtId="0" fontId="0" fillId="0" borderId="10" xfId="0" applyBorder="1" applyAlignment="1">
      <alignment wrapText="1"/>
    </xf>
    <xf numFmtId="0" fontId="1" fillId="0" borderId="0" xfId="0" applyFont="1" applyAlignment="1">
      <alignment/>
    </xf>
    <xf numFmtId="0" fontId="3" fillId="0" borderId="10" xfId="0" applyFont="1" applyBorder="1" applyAlignment="1">
      <alignment/>
    </xf>
    <xf numFmtId="0" fontId="1" fillId="0" borderId="10" xfId="0" applyFont="1" applyBorder="1" applyAlignment="1">
      <alignment/>
    </xf>
    <xf numFmtId="182" fontId="3" fillId="0" borderId="10" xfId="0" applyNumberFormat="1" applyFont="1" applyBorder="1" applyAlignment="1">
      <alignment/>
    </xf>
    <xf numFmtId="0" fontId="3" fillId="0" borderId="0" xfId="0" applyFont="1" applyAlignment="1">
      <alignment/>
    </xf>
    <xf numFmtId="182" fontId="1" fillId="0" borderId="10" xfId="0" applyNumberFormat="1" applyFont="1" applyBorder="1" applyAlignment="1">
      <alignment/>
    </xf>
    <xf numFmtId="0" fontId="1" fillId="0" borderId="10" xfId="0" applyFont="1" applyBorder="1" applyAlignment="1">
      <alignment horizontal="center"/>
    </xf>
    <xf numFmtId="182" fontId="1" fillId="0" borderId="0" xfId="0" applyNumberFormat="1" applyFont="1" applyAlignment="1">
      <alignment/>
    </xf>
    <xf numFmtId="0" fontId="1" fillId="0" borderId="0" xfId="0" applyFont="1" applyAlignment="1">
      <alignment horizontal="center"/>
    </xf>
    <xf numFmtId="0" fontId="1" fillId="0" borderId="0" xfId="0" applyFont="1" applyAlignment="1">
      <alignment horizontal="left"/>
    </xf>
    <xf numFmtId="0" fontId="2" fillId="0" borderId="10" xfId="0" applyFont="1" applyBorder="1" applyAlignment="1">
      <alignment horizontal="center" wrapText="1"/>
    </xf>
    <xf numFmtId="182" fontId="23" fillId="0" borderId="14" xfId="0" applyNumberFormat="1" applyFont="1" applyFill="1" applyBorder="1" applyAlignment="1">
      <alignment/>
    </xf>
    <xf numFmtId="182" fontId="23" fillId="0" borderId="0" xfId="0" applyNumberFormat="1" applyFont="1" applyFill="1" applyBorder="1" applyAlignment="1">
      <alignment/>
    </xf>
    <xf numFmtId="0" fontId="24" fillId="0" borderId="11" xfId="0" applyFont="1" applyFill="1" applyBorder="1" applyAlignment="1">
      <alignment horizontal="left" vertical="center"/>
    </xf>
    <xf numFmtId="182" fontId="26" fillId="0" borderId="10" xfId="0" applyNumberFormat="1" applyFont="1" applyFill="1" applyBorder="1" applyAlignment="1">
      <alignment/>
    </xf>
    <xf numFmtId="0" fontId="25" fillId="0" borderId="10" xfId="0" applyFont="1" applyFill="1" applyBorder="1" applyAlignment="1">
      <alignment/>
    </xf>
    <xf numFmtId="0" fontId="25" fillId="0" borderId="0" xfId="0" applyFont="1" applyFill="1" applyAlignment="1">
      <alignment/>
    </xf>
    <xf numFmtId="0" fontId="24" fillId="0" borderId="10" xfId="0" applyFont="1" applyFill="1" applyBorder="1" applyAlignment="1">
      <alignment horizontal="left" vertical="center"/>
    </xf>
    <xf numFmtId="0" fontId="24" fillId="0" borderId="10" xfId="0" applyFont="1" applyFill="1" applyBorder="1" applyAlignment="1">
      <alignment horizontal="center" vertical="top"/>
    </xf>
    <xf numFmtId="49" fontId="25" fillId="0" borderId="10" xfId="58" applyNumberFormat="1" applyFont="1" applyFill="1" applyBorder="1" applyAlignment="1">
      <alignment horizontal="center" vertical="top"/>
      <protection/>
    </xf>
    <xf numFmtId="0" fontId="25" fillId="0" borderId="10" xfId="58" applyNumberFormat="1" applyFont="1" applyFill="1" applyBorder="1" applyAlignment="1">
      <alignment vertical="top" wrapText="1" shrinkToFit="1"/>
      <protection/>
    </xf>
    <xf numFmtId="0" fontId="23" fillId="0" borderId="0" xfId="0" applyFont="1" applyFill="1" applyAlignment="1">
      <alignment wrapText="1"/>
    </xf>
    <xf numFmtId="0" fontId="23" fillId="0" borderId="0" xfId="0" applyFont="1" applyFill="1" applyBorder="1" applyAlignment="1">
      <alignment/>
    </xf>
    <xf numFmtId="183" fontId="23" fillId="0" borderId="0" xfId="0" applyNumberFormat="1" applyFont="1" applyFill="1" applyAlignment="1">
      <alignment/>
    </xf>
    <xf numFmtId="182" fontId="1" fillId="0" borderId="10" xfId="0" applyNumberFormat="1" applyFont="1" applyFill="1" applyBorder="1" applyAlignment="1">
      <alignment/>
    </xf>
    <xf numFmtId="0" fontId="0" fillId="0" borderId="10" xfId="0" applyFont="1" applyFill="1" applyBorder="1" applyAlignment="1">
      <alignment horizontal="center"/>
    </xf>
    <xf numFmtId="0" fontId="0" fillId="0" borderId="10" xfId="0" applyFont="1" applyFill="1" applyBorder="1" applyAlignment="1">
      <alignment horizontal="left" vertical="center" wrapText="1"/>
    </xf>
    <xf numFmtId="0" fontId="1" fillId="0" borderId="10" xfId="0" applyFont="1" applyFill="1" applyBorder="1" applyAlignment="1">
      <alignment horizontal="center"/>
    </xf>
    <xf numFmtId="0" fontId="3" fillId="0" borderId="10" xfId="0" applyFont="1" applyFill="1" applyBorder="1" applyAlignment="1">
      <alignment/>
    </xf>
    <xf numFmtId="182" fontId="3" fillId="0" borderId="10" xfId="0" applyNumberFormat="1" applyFont="1" applyFill="1" applyBorder="1" applyAlignment="1">
      <alignment/>
    </xf>
    <xf numFmtId="0" fontId="3" fillId="0" borderId="10" xfId="0" applyFont="1" applyFill="1" applyBorder="1" applyAlignment="1">
      <alignment horizontal="center"/>
    </xf>
    <xf numFmtId="0" fontId="3" fillId="0" borderId="10" xfId="0" applyFont="1" applyFill="1" applyBorder="1" applyAlignment="1">
      <alignment/>
    </xf>
    <xf numFmtId="182" fontId="3" fillId="0" borderId="1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left" vertical="center" wrapText="1"/>
    </xf>
    <xf numFmtId="0" fontId="0" fillId="0" borderId="10" xfId="0" applyFill="1" applyBorder="1" applyAlignment="1" quotePrefix="1">
      <alignment horizontal="center"/>
    </xf>
    <xf numFmtId="0" fontId="0" fillId="0" borderId="10" xfId="0" applyFont="1"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wrapText="1"/>
    </xf>
    <xf numFmtId="0" fontId="1"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24" fillId="0" borderId="12" xfId="0" applyFont="1" applyFill="1" applyBorder="1" applyAlignment="1">
      <alignment horizontal="center" vertical="center"/>
    </xf>
    <xf numFmtId="0" fontId="0" fillId="0" borderId="10" xfId="0" applyBorder="1" applyAlignment="1">
      <alignment horizontal="center"/>
    </xf>
    <xf numFmtId="0" fontId="25" fillId="0" borderId="15" xfId="0" applyFont="1" applyFill="1" applyBorder="1" applyAlignment="1">
      <alignment horizontal="center"/>
    </xf>
    <xf numFmtId="0" fontId="23" fillId="0" borderId="11" xfId="0" applyFont="1" applyFill="1" applyBorder="1" applyAlignment="1">
      <alignment horizontal="center" vertical="center"/>
    </xf>
    <xf numFmtId="0" fontId="1" fillId="0" borderId="0" xfId="0" applyFont="1" applyFill="1" applyAlignment="1">
      <alignment/>
    </xf>
    <xf numFmtId="0" fontId="3" fillId="0" borderId="0" xfId="0" applyFont="1" applyFill="1" applyAlignment="1">
      <alignment/>
    </xf>
    <xf numFmtId="182" fontId="24" fillId="0" borderId="12" xfId="0" applyNumberFormat="1" applyFont="1" applyFill="1" applyBorder="1" applyAlignment="1">
      <alignment wrapText="1"/>
    </xf>
    <xf numFmtId="0" fontId="2" fillId="0" borderId="11" xfId="0" applyFont="1" applyBorder="1" applyAlignment="1">
      <alignment horizontal="center"/>
    </xf>
    <xf numFmtId="0" fontId="2" fillId="0" borderId="11" xfId="0" applyFont="1" applyFill="1" applyBorder="1" applyAlignment="1">
      <alignment horizontal="center"/>
    </xf>
    <xf numFmtId="0" fontId="2" fillId="0" borderId="11" xfId="0" applyFont="1" applyFill="1" applyBorder="1" applyAlignment="1">
      <alignment horizontal="left" vertical="center"/>
    </xf>
    <xf numFmtId="0" fontId="30" fillId="0" borderId="0" xfId="0" applyFont="1" applyAlignment="1">
      <alignment horizontal="center"/>
    </xf>
    <xf numFmtId="0" fontId="30" fillId="0" borderId="0" xfId="0" applyFont="1" applyAlignment="1">
      <alignment/>
    </xf>
    <xf numFmtId="0" fontId="31"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6" xfId="0" applyFont="1" applyBorder="1" applyAlignment="1">
      <alignment horizontal="center" vertical="top" wrapText="1"/>
    </xf>
    <xf numFmtId="182" fontId="0" fillId="0" borderId="10" xfId="0" applyNumberFormat="1" applyFont="1" applyBorder="1" applyAlignment="1">
      <alignment horizontal="right"/>
    </xf>
    <xf numFmtId="0" fontId="30" fillId="0" borderId="0" xfId="0" applyFont="1" applyAlignment="1">
      <alignment horizontal="center" vertical="center" wrapText="1"/>
    </xf>
    <xf numFmtId="0" fontId="30" fillId="0" borderId="0" xfId="0" applyFont="1" applyAlignment="1">
      <alignment horizontal="justify" vertical="center" wrapText="1"/>
    </xf>
    <xf numFmtId="0" fontId="30" fillId="0" borderId="0" xfId="0" applyFont="1" applyAlignment="1">
      <alignment horizontal="left" vertical="center" wrapText="1"/>
    </xf>
    <xf numFmtId="0" fontId="30" fillId="0" borderId="0" xfId="0" applyFont="1" applyAlignment="1">
      <alignment horizontal="left"/>
    </xf>
    <xf numFmtId="182" fontId="30" fillId="0" borderId="0" xfId="0" applyNumberFormat="1" applyFont="1" applyAlignment="1">
      <alignment horizontal="justify" vertical="center" wrapText="1"/>
    </xf>
    <xf numFmtId="0" fontId="0" fillId="0" borderId="10" xfId="0" applyBorder="1" applyAlignment="1" quotePrefix="1">
      <alignment horizontal="center" vertical="top" wrapText="1"/>
    </xf>
    <xf numFmtId="0" fontId="0" fillId="0" borderId="0" xfId="0" applyFont="1" applyAlignment="1">
      <alignment horizontal="center"/>
    </xf>
    <xf numFmtId="0" fontId="32"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33" fillId="0" borderId="10" xfId="0" applyFont="1" applyBorder="1" applyAlignment="1" quotePrefix="1">
      <alignment horizontal="left" vertical="top"/>
    </xf>
    <xf numFmtId="0" fontId="33" fillId="0" borderId="10" xfId="0" applyFont="1" applyBorder="1" applyAlignment="1" quotePrefix="1">
      <alignment horizontal="left" vertical="top" wrapText="1"/>
    </xf>
    <xf numFmtId="0" fontId="33" fillId="0" borderId="10" xfId="0" applyFont="1" applyBorder="1" applyAlignment="1">
      <alignment vertical="top" wrapText="1"/>
    </xf>
    <xf numFmtId="0" fontId="33" fillId="0" borderId="10" xfId="0" applyFont="1" applyBorder="1" applyAlignment="1">
      <alignment horizontal="justify" vertical="top" wrapText="1"/>
    </xf>
    <xf numFmtId="182" fontId="2" fillId="0" borderId="10" xfId="0" applyNumberFormat="1" applyFont="1" applyBorder="1" applyAlignment="1">
      <alignment horizontal="right" wrapText="1"/>
    </xf>
    <xf numFmtId="0" fontId="31" fillId="0" borderId="10" xfId="0" applyFont="1" applyBorder="1" applyAlignment="1" quotePrefix="1">
      <alignment horizontal="left" vertical="top"/>
    </xf>
    <xf numFmtId="0" fontId="31" fillId="0" borderId="10" xfId="0" applyFont="1" applyBorder="1" applyAlignment="1" quotePrefix="1">
      <alignment horizontal="left" vertical="top" wrapText="1"/>
    </xf>
    <xf numFmtId="0" fontId="30" fillId="0" borderId="10" xfId="0" applyFont="1" applyBorder="1" applyAlignment="1">
      <alignment horizontal="justify" vertical="top" wrapText="1"/>
    </xf>
    <xf numFmtId="182" fontId="0" fillId="0" borderId="10" xfId="0" applyNumberFormat="1" applyFont="1" applyBorder="1" applyAlignment="1">
      <alignment horizontal="right" wrapText="1"/>
    </xf>
    <xf numFmtId="0" fontId="30" fillId="0" borderId="10" xfId="0" applyFont="1" applyBorder="1" applyAlignment="1">
      <alignment horizontal="justify" wrapText="1"/>
    </xf>
    <xf numFmtId="0" fontId="31" fillId="0" borderId="10" xfId="0" applyFont="1" applyBorder="1" applyAlignment="1" quotePrefix="1">
      <alignment horizontal="center" vertical="top"/>
    </xf>
    <xf numFmtId="0" fontId="33" fillId="0" borderId="10" xfId="0" applyFont="1" applyBorder="1" applyAlignment="1">
      <alignment horizontal="left" vertical="top" wrapText="1"/>
    </xf>
    <xf numFmtId="0" fontId="33" fillId="0" borderId="10" xfId="0" applyFont="1" applyBorder="1" applyAlignment="1" quotePrefix="1">
      <alignment horizontal="center" vertical="top"/>
    </xf>
    <xf numFmtId="0" fontId="30" fillId="0" borderId="12" xfId="0" applyFont="1" applyBorder="1" applyAlignment="1">
      <alignment horizontal="justify" wrapText="1"/>
    </xf>
    <xf numFmtId="0" fontId="34" fillId="0" borderId="10" xfId="0" applyFont="1" applyBorder="1" applyAlignment="1" quotePrefix="1">
      <alignment horizontal="center" vertical="top"/>
    </xf>
    <xf numFmtId="0" fontId="34" fillId="0" borderId="10" xfId="0" applyFont="1" applyBorder="1" applyAlignment="1" quotePrefix="1">
      <alignment horizontal="left" vertical="top" wrapText="1"/>
    </xf>
    <xf numFmtId="0" fontId="30" fillId="0" borderId="10" xfId="0" applyFont="1" applyBorder="1" applyAlignment="1" quotePrefix="1">
      <alignment horizontal="center" vertical="top"/>
    </xf>
    <xf numFmtId="0" fontId="30" fillId="0" borderId="10" xfId="0" applyFont="1" applyBorder="1" applyAlignment="1" quotePrefix="1">
      <alignment horizontal="left" vertical="top" wrapText="1"/>
    </xf>
    <xf numFmtId="0" fontId="30" fillId="0" borderId="16" xfId="0" applyFont="1" applyBorder="1" applyAlignment="1" quotePrefix="1">
      <alignment horizontal="center" vertical="center" wrapText="1"/>
    </xf>
    <xf numFmtId="0" fontId="31" fillId="0" borderId="10" xfId="0" applyFont="1" applyBorder="1" applyAlignment="1" quotePrefix="1">
      <alignment horizontal="left" vertical="center" wrapText="1"/>
    </xf>
    <xf numFmtId="0" fontId="30" fillId="0" borderId="10" xfId="0" applyFont="1" applyBorder="1" applyAlignment="1">
      <alignment horizontal="justify" vertical="center" wrapText="1"/>
    </xf>
    <xf numFmtId="0" fontId="30" fillId="0" borderId="10" xfId="0" applyNumberFormat="1" applyFont="1" applyBorder="1" applyAlignment="1">
      <alignment horizontal="justify" vertical="top" wrapText="1"/>
    </xf>
    <xf numFmtId="0" fontId="30" fillId="0" borderId="10"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1" xfId="0" applyFont="1" applyBorder="1" applyAlignment="1">
      <alignment horizontal="center" vertical="center" wrapText="1"/>
    </xf>
    <xf numFmtId="0" fontId="30" fillId="0" borderId="16" xfId="0" applyFont="1" applyBorder="1" applyAlignment="1">
      <alignment horizontal="center" vertical="top" wrapText="1"/>
    </xf>
    <xf numFmtId="0" fontId="31" fillId="0" borderId="10" xfId="0" applyFont="1" applyBorder="1" applyAlignment="1" quotePrefix="1">
      <alignment horizontal="center" vertical="top" wrapText="1"/>
    </xf>
    <xf numFmtId="0" fontId="23" fillId="0" borderId="16" xfId="0" applyFont="1" applyFill="1" applyBorder="1" applyAlignment="1">
      <alignment horizontal="center"/>
    </xf>
    <xf numFmtId="183" fontId="23" fillId="0" borderId="10" xfId="0" applyNumberFormat="1" applyFont="1" applyFill="1" applyBorder="1" applyAlignment="1">
      <alignment/>
    </xf>
    <xf numFmtId="183" fontId="24" fillId="0" borderId="10" xfId="0" applyNumberFormat="1" applyFont="1" applyFill="1" applyBorder="1" applyAlignment="1">
      <alignment wrapText="1"/>
    </xf>
    <xf numFmtId="183" fontId="24" fillId="0" borderId="10" xfId="0" applyNumberFormat="1" applyFont="1" applyFill="1" applyBorder="1" applyAlignment="1">
      <alignment/>
    </xf>
    <xf numFmtId="183" fontId="24" fillId="0" borderId="11" xfId="0" applyNumberFormat="1" applyFont="1" applyFill="1" applyBorder="1" applyAlignment="1">
      <alignment/>
    </xf>
    <xf numFmtId="183" fontId="23" fillId="0" borderId="11" xfId="0" applyNumberFormat="1" applyFont="1" applyFill="1" applyBorder="1" applyAlignment="1">
      <alignment/>
    </xf>
    <xf numFmtId="183" fontId="23" fillId="0" borderId="12" xfId="0" applyNumberFormat="1" applyFont="1" applyFill="1" applyBorder="1" applyAlignment="1">
      <alignment/>
    </xf>
    <xf numFmtId="0" fontId="25" fillId="0" borderId="12" xfId="0" applyFont="1" applyFill="1" applyBorder="1" applyAlignment="1">
      <alignment horizontal="left" vertical="center" wrapText="1"/>
    </xf>
    <xf numFmtId="183" fontId="24" fillId="0" borderId="12" xfId="0" applyNumberFormat="1" applyFont="1" applyFill="1" applyBorder="1" applyAlignment="1">
      <alignment wrapText="1"/>
    </xf>
    <xf numFmtId="183" fontId="24" fillId="0" borderId="11" xfId="0" applyNumberFormat="1" applyFont="1" applyFill="1" applyBorder="1" applyAlignment="1">
      <alignment wrapText="1"/>
    </xf>
    <xf numFmtId="182" fontId="23" fillId="0" borderId="11" xfId="0" applyNumberFormat="1" applyFont="1" applyFill="1" applyBorder="1" applyAlignment="1">
      <alignment wrapText="1"/>
    </xf>
    <xf numFmtId="183" fontId="23" fillId="0" borderId="10" xfId="0" applyNumberFormat="1" applyFont="1" applyFill="1" applyBorder="1" applyAlignment="1">
      <alignment wrapText="1"/>
    </xf>
    <xf numFmtId="0" fontId="25" fillId="0" borderId="10" xfId="53" applyFont="1" applyFill="1" applyBorder="1" applyAlignment="1">
      <alignment horizontal="left" vertical="center" wrapText="1"/>
      <protection/>
    </xf>
    <xf numFmtId="0" fontId="25" fillId="0" borderId="12" xfId="0" applyFont="1" applyFill="1" applyBorder="1" applyAlignment="1" quotePrefix="1">
      <alignment horizontal="center"/>
    </xf>
    <xf numFmtId="183" fontId="24" fillId="0" borderId="0" xfId="0" applyNumberFormat="1" applyFont="1" applyFill="1" applyAlignment="1">
      <alignment/>
    </xf>
    <xf numFmtId="0" fontId="23" fillId="0" borderId="0" xfId="0" applyFont="1" applyFill="1" applyAlignment="1">
      <alignment horizontal="right"/>
    </xf>
    <xf numFmtId="0" fontId="26" fillId="0" borderId="10" xfId="0" applyFont="1" applyFill="1" applyBorder="1" applyAlignment="1">
      <alignment/>
    </xf>
    <xf numFmtId="0" fontId="26" fillId="0" borderId="10" xfId="0" applyFont="1" applyFill="1" applyBorder="1" applyAlignment="1">
      <alignment horizontal="center"/>
    </xf>
    <xf numFmtId="183" fontId="25" fillId="0" borderId="10" xfId="0" applyNumberFormat="1" applyFont="1" applyFill="1" applyBorder="1" applyAlignment="1">
      <alignment/>
    </xf>
    <xf numFmtId="183" fontId="25" fillId="0" borderId="10" xfId="0" applyNumberFormat="1" applyFont="1" applyFill="1" applyBorder="1" applyAlignment="1">
      <alignment horizontal="center"/>
    </xf>
    <xf numFmtId="183" fontId="23" fillId="0" borderId="10" xfId="0" applyNumberFormat="1" applyFont="1" applyFill="1" applyBorder="1" applyAlignment="1">
      <alignment horizontal="center"/>
    </xf>
    <xf numFmtId="0" fontId="24" fillId="0" borderId="10" xfId="0" applyFont="1" applyFill="1" applyBorder="1" applyAlignment="1">
      <alignment wrapText="1"/>
    </xf>
    <xf numFmtId="0" fontId="25" fillId="0" borderId="0" xfId="0" applyFont="1" applyFill="1" applyAlignment="1">
      <alignment horizontal="center"/>
    </xf>
    <xf numFmtId="49" fontId="25" fillId="0" borderId="10" xfId="58" applyNumberFormat="1" applyFont="1" applyFill="1" applyBorder="1" applyAlignment="1">
      <alignment horizontal="center" vertical="top" wrapText="1"/>
      <protection/>
    </xf>
    <xf numFmtId="0" fontId="25" fillId="0" borderId="12" xfId="0" applyFont="1" applyFill="1" applyBorder="1" applyAlignment="1">
      <alignment horizontal="center" wrapText="1"/>
    </xf>
    <xf numFmtId="0" fontId="25" fillId="0" borderId="10" xfId="0" applyFont="1" applyFill="1" applyBorder="1" applyAlignment="1">
      <alignment horizontal="center" wrapText="1"/>
    </xf>
    <xf numFmtId="0" fontId="23" fillId="0" borderId="12" xfId="0" applyFont="1" applyFill="1" applyBorder="1" applyAlignment="1">
      <alignment horizontal="center" wrapText="1"/>
    </xf>
    <xf numFmtId="0" fontId="23" fillId="0" borderId="10" xfId="0" applyFont="1" applyFill="1" applyBorder="1" applyAlignment="1">
      <alignment horizontal="center" wrapText="1"/>
    </xf>
    <xf numFmtId="0" fontId="26" fillId="0" borderId="0" xfId="0" applyFont="1" applyFill="1" applyAlignment="1">
      <alignment/>
    </xf>
    <xf numFmtId="0" fontId="26" fillId="0" borderId="10" xfId="0" applyNumberFormat="1" applyFont="1" applyFill="1" applyBorder="1" applyAlignment="1">
      <alignment horizontal="left" vertical="center" wrapText="1"/>
    </xf>
    <xf numFmtId="0" fontId="25" fillId="0" borderId="10" xfId="0" applyNumberFormat="1" applyFont="1" applyFill="1" applyBorder="1" applyAlignment="1">
      <alignment horizontal="left" vertical="center" wrapText="1"/>
    </xf>
    <xf numFmtId="0" fontId="24" fillId="0" borderId="12" xfId="0" applyFont="1" applyFill="1" applyBorder="1" applyAlignment="1">
      <alignment horizontal="center"/>
    </xf>
    <xf numFmtId="0" fontId="24" fillId="0" borderId="15" xfId="0" applyFont="1" applyFill="1" applyBorder="1" applyAlignment="1">
      <alignment horizontal="center"/>
    </xf>
    <xf numFmtId="0" fontId="23" fillId="0" borderId="10" xfId="0" applyFont="1" applyFill="1" applyBorder="1" applyAlignment="1">
      <alignment wrapText="1"/>
    </xf>
    <xf numFmtId="0" fontId="25" fillId="0" borderId="0" xfId="0" applyFont="1" applyFill="1" applyBorder="1" applyAlignment="1">
      <alignment/>
    </xf>
    <xf numFmtId="0" fontId="24" fillId="0" borderId="0" xfId="0" applyFont="1" applyFill="1" applyBorder="1" applyAlignment="1">
      <alignment/>
    </xf>
    <xf numFmtId="182" fontId="26" fillId="0" borderId="0" xfId="0" applyNumberFormat="1" applyFont="1" applyFill="1" applyBorder="1" applyAlignment="1">
      <alignment/>
    </xf>
    <xf numFmtId="182" fontId="25" fillId="0" borderId="0" xfId="0" applyNumberFormat="1" applyFont="1" applyFill="1" applyAlignment="1">
      <alignment/>
    </xf>
    <xf numFmtId="182" fontId="26" fillId="0" borderId="0" xfId="0" applyNumberFormat="1" applyFont="1" applyFill="1" applyAlignment="1">
      <alignment/>
    </xf>
    <xf numFmtId="0" fontId="31" fillId="0" borderId="0" xfId="0" applyFont="1" applyAlignment="1">
      <alignment horizontal="center"/>
    </xf>
    <xf numFmtId="0" fontId="31" fillId="0" borderId="10" xfId="0" applyFont="1" applyBorder="1" applyAlignment="1">
      <alignment wrapText="1"/>
    </xf>
    <xf numFmtId="0" fontId="30" fillId="0" borderId="16" xfId="0" applyFont="1" applyBorder="1" applyAlignment="1" quotePrefix="1">
      <alignment horizontal="center" vertical="top" wrapText="1"/>
    </xf>
    <xf numFmtId="0" fontId="31" fillId="0" borderId="10" xfId="0" applyFont="1" applyBorder="1" applyAlignment="1">
      <alignment horizontal="left" vertical="top" wrapText="1"/>
    </xf>
    <xf numFmtId="182" fontId="31" fillId="0" borderId="17" xfId="0" applyNumberFormat="1" applyFont="1" applyBorder="1" applyAlignment="1">
      <alignment horizontal="center" vertical="center" wrapText="1"/>
    </xf>
    <xf numFmtId="0" fontId="31" fillId="0" borderId="10" xfId="0" applyNumberFormat="1" applyFont="1" applyBorder="1" applyAlignment="1">
      <alignment horizontal="left" vertical="top" wrapText="1"/>
    </xf>
    <xf numFmtId="0" fontId="33" fillId="0" borderId="10" xfId="0" applyFont="1" applyBorder="1" applyAlignment="1">
      <alignment horizontal="center" vertical="top" wrapText="1"/>
    </xf>
    <xf numFmtId="182" fontId="0" fillId="0" borderId="0" xfId="0" applyNumberFormat="1" applyFont="1" applyAlignment="1">
      <alignment/>
    </xf>
    <xf numFmtId="0" fontId="31" fillId="0" borderId="0" xfId="0" applyFont="1" applyAlignment="1">
      <alignment/>
    </xf>
    <xf numFmtId="3" fontId="31" fillId="0" borderId="0" xfId="59" applyNumberFormat="1" applyFont="1" applyAlignment="1">
      <alignment horizontal="center" vertical="top" wrapText="1"/>
      <protection/>
    </xf>
    <xf numFmtId="0" fontId="31" fillId="0" borderId="0" xfId="60" applyFont="1" applyAlignment="1">
      <alignment horizontal="left" vertical="center"/>
      <protection/>
    </xf>
    <xf numFmtId="3" fontId="31" fillId="0" borderId="0" xfId="59" applyNumberFormat="1" applyFont="1" applyAlignment="1">
      <alignment horizontal="left" vertical="top" wrapText="1"/>
      <protection/>
    </xf>
    <xf numFmtId="3" fontId="0" fillId="0" borderId="10" xfId="59" applyNumberFormat="1" applyFont="1" applyBorder="1" applyAlignment="1">
      <alignment horizontal="center" vertical="top" wrapText="1"/>
      <protection/>
    </xf>
    <xf numFmtId="3" fontId="0" fillId="0" borderId="10" xfId="59" applyNumberFormat="1" applyFont="1" applyBorder="1" applyAlignment="1" quotePrefix="1">
      <alignment horizontal="center" vertical="top" wrapText="1"/>
      <protection/>
    </xf>
    <xf numFmtId="3" fontId="0" fillId="0" borderId="10" xfId="59" applyNumberFormat="1" applyFont="1" applyBorder="1" applyAlignment="1">
      <alignment horizontal="left" vertical="top" wrapText="1"/>
      <protection/>
    </xf>
    <xf numFmtId="182" fontId="0" fillId="0" borderId="10" xfId="59" applyNumberFormat="1" applyFont="1" applyBorder="1" applyAlignment="1">
      <alignment horizontal="center" vertical="top" wrapText="1"/>
      <protection/>
    </xf>
    <xf numFmtId="4" fontId="0" fillId="0" borderId="10" xfId="59" applyNumberFormat="1" applyFont="1" applyBorder="1" applyAlignment="1">
      <alignment horizontal="center" vertical="top" wrapText="1"/>
      <protection/>
    </xf>
    <xf numFmtId="3" fontId="31" fillId="0" borderId="0" xfId="0" applyNumberFormat="1" applyFont="1" applyAlignment="1">
      <alignment horizontal="center" vertical="top" wrapText="1"/>
    </xf>
    <xf numFmtId="3" fontId="33" fillId="0" borderId="0" xfId="0" applyNumberFormat="1" applyFont="1" applyAlignment="1">
      <alignment horizontal="center" vertical="center" wrapText="1"/>
    </xf>
    <xf numFmtId="3" fontId="31" fillId="0" borderId="0" xfId="0" applyNumberFormat="1" applyFont="1" applyAlignment="1">
      <alignment horizontal="left" vertical="top" wrapText="1"/>
    </xf>
    <xf numFmtId="3" fontId="31" fillId="0" borderId="0" xfId="0" applyNumberFormat="1" applyFont="1" applyAlignment="1">
      <alignment horizontal="right" vertical="top" wrapText="1"/>
    </xf>
    <xf numFmtId="3" fontId="0" fillId="0" borderId="10" xfId="0" applyNumberFormat="1" applyFont="1" applyBorder="1" applyAlignment="1">
      <alignment horizontal="center" vertical="top" wrapText="1"/>
    </xf>
    <xf numFmtId="3" fontId="0" fillId="0" borderId="10" xfId="0" applyNumberFormat="1" applyFont="1" applyBorder="1" applyAlignment="1" quotePrefix="1">
      <alignment horizontal="center" vertical="top" wrapText="1"/>
    </xf>
    <xf numFmtId="3" fontId="0" fillId="0" borderId="16" xfId="0" applyNumberFormat="1" applyFont="1" applyBorder="1" applyAlignment="1">
      <alignment horizontal="left" vertical="top" wrapText="1"/>
    </xf>
    <xf numFmtId="182" fontId="0" fillId="0" borderId="10" xfId="0" applyNumberFormat="1" applyFont="1" applyBorder="1" applyAlignment="1">
      <alignment horizontal="center" vertical="top" wrapText="1"/>
    </xf>
    <xf numFmtId="182" fontId="0" fillId="0" borderId="17" xfId="0" applyNumberFormat="1" applyFont="1" applyBorder="1" applyAlignment="1">
      <alignment horizontal="center" vertical="top" wrapText="1"/>
    </xf>
    <xf numFmtId="3" fontId="0" fillId="0" borderId="16" xfId="59" applyNumberFormat="1" applyFont="1" applyBorder="1" applyAlignment="1">
      <alignment horizontal="left" vertical="top" wrapText="1"/>
      <protection/>
    </xf>
    <xf numFmtId="182" fontId="31" fillId="0" borderId="0" xfId="0" applyNumberFormat="1" applyFont="1" applyAlignment="1">
      <alignment horizontal="center" vertical="top" wrapText="1"/>
    </xf>
    <xf numFmtId="3" fontId="0" fillId="0" borderId="10" xfId="59" applyNumberFormat="1" applyFont="1" applyBorder="1" applyAlignment="1">
      <alignment horizontal="left" vertical="top" wrapText="1"/>
      <protection/>
    </xf>
    <xf numFmtId="182" fontId="23" fillId="0" borderId="13" xfId="0" applyNumberFormat="1" applyFont="1" applyFill="1" applyBorder="1" applyAlignment="1">
      <alignment/>
    </xf>
    <xf numFmtId="0" fontId="23"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xf>
    <xf numFmtId="0" fontId="23" fillId="0" borderId="0" xfId="0" applyFont="1" applyFill="1" applyBorder="1" applyAlignment="1">
      <alignment wrapText="1"/>
    </xf>
    <xf numFmtId="4" fontId="23" fillId="0" borderId="0" xfId="0" applyNumberFormat="1" applyFont="1" applyFill="1" applyBorder="1" applyAlignment="1">
      <alignment/>
    </xf>
    <xf numFmtId="183" fontId="23" fillId="0" borderId="0" xfId="0" applyNumberFormat="1" applyFont="1" applyFill="1" applyBorder="1" applyAlignment="1">
      <alignment/>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182" fontId="0" fillId="0" borderId="10" xfId="0" applyNumberFormat="1" applyFont="1" applyBorder="1" applyAlignment="1">
      <alignment horizontal="right" vertical="center"/>
    </xf>
    <xf numFmtId="182" fontId="0" fillId="0" borderId="10" xfId="0" applyNumberFormat="1" applyFont="1" applyBorder="1" applyAlignment="1">
      <alignment horizontal="right"/>
    </xf>
    <xf numFmtId="0" fontId="31" fillId="0" borderId="10" xfId="0" applyFont="1" applyBorder="1" applyAlignment="1">
      <alignment horizontal="center" vertical="center" wrapText="1"/>
    </xf>
    <xf numFmtId="0" fontId="31" fillId="0" borderId="10" xfId="0" applyFont="1" applyBorder="1" applyAlignment="1" quotePrefix="1">
      <alignment horizontal="center" vertical="center" wrapText="1"/>
    </xf>
    <xf numFmtId="0" fontId="31" fillId="0" borderId="0" xfId="0" applyFont="1" applyAlignment="1">
      <alignment horizontal="left" vertical="center" wrapText="1"/>
    </xf>
    <xf numFmtId="0" fontId="0" fillId="0" borderId="10" xfId="0" applyBorder="1" applyAlignment="1">
      <alignment horizontal="center" vertical="center"/>
    </xf>
    <xf numFmtId="0" fontId="23" fillId="0" borderId="10" xfId="0" applyFont="1" applyBorder="1" applyAlignment="1" quotePrefix="1">
      <alignment horizontal="center"/>
    </xf>
    <xf numFmtId="0" fontId="25" fillId="0" borderId="10" xfId="0" applyFont="1" applyBorder="1" applyAlignment="1">
      <alignment horizontal="center"/>
    </xf>
    <xf numFmtId="0" fontId="25" fillId="0" borderId="10" xfId="0" applyFont="1" applyBorder="1" applyAlignment="1">
      <alignment horizontal="left" vertical="center" wrapText="1"/>
    </xf>
    <xf numFmtId="0" fontId="23" fillId="0" borderId="10" xfId="0" applyFont="1" applyBorder="1" applyAlignment="1">
      <alignment horizontal="center"/>
    </xf>
    <xf numFmtId="0" fontId="23"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6" xfId="0" applyFont="1" applyBorder="1" applyAlignment="1">
      <alignment horizontal="right" wrapText="1"/>
    </xf>
    <xf numFmtId="0" fontId="0" fillId="0" borderId="17" xfId="0" applyFont="1" applyBorder="1" applyAlignment="1">
      <alignment horizontal="right" wrapText="1"/>
    </xf>
    <xf numFmtId="183" fontId="0" fillId="0" borderId="17" xfId="0" applyNumberFormat="1" applyFont="1" applyBorder="1" applyAlignment="1">
      <alignment horizontal="right" wrapText="1"/>
    </xf>
    <xf numFmtId="0" fontId="2" fillId="0" borderId="10" xfId="0" applyFont="1" applyBorder="1" applyAlignment="1">
      <alignment horizontal="center" vertical="top" wrapText="1"/>
    </xf>
    <xf numFmtId="182" fontId="2" fillId="0" borderId="0" xfId="0" applyNumberFormat="1" applyFont="1" applyBorder="1" applyAlignment="1">
      <alignment horizontal="right" wrapText="1"/>
    </xf>
    <xf numFmtId="183" fontId="0" fillId="0" borderId="10" xfId="0" applyNumberFormat="1" applyFont="1" applyBorder="1" applyAlignment="1">
      <alignment horizontal="right" wrapText="1"/>
    </xf>
    <xf numFmtId="3" fontId="31" fillId="0" borderId="0" xfId="0" applyNumberFormat="1" applyFont="1" applyAlignment="1">
      <alignment vertical="top" wrapText="1"/>
    </xf>
    <xf numFmtId="3" fontId="33" fillId="0" borderId="0" xfId="0" applyNumberFormat="1" applyFont="1" applyAlignment="1">
      <alignment horizontal="center" vertical="top" wrapText="1"/>
    </xf>
    <xf numFmtId="3" fontId="31" fillId="0" borderId="19" xfId="0" applyNumberFormat="1" applyFont="1" applyBorder="1" applyAlignment="1">
      <alignment horizontal="right" vertical="top" wrapText="1"/>
    </xf>
    <xf numFmtId="3" fontId="31" fillId="0" borderId="19" xfId="0" applyNumberFormat="1" applyFont="1" applyBorder="1" applyAlignment="1">
      <alignment vertical="top" wrapText="1"/>
    </xf>
    <xf numFmtId="3" fontId="31" fillId="0" borderId="10" xfId="0" applyNumberFormat="1" applyFont="1" applyBorder="1" applyAlignment="1">
      <alignment horizontal="center" vertical="top" wrapText="1"/>
    </xf>
    <xf numFmtId="3" fontId="31" fillId="0" borderId="18" xfId="0" applyNumberFormat="1" applyFont="1" applyBorder="1" applyAlignment="1">
      <alignment vertical="top" wrapText="1"/>
    </xf>
    <xf numFmtId="3" fontId="31" fillId="0" borderId="17" xfId="0" applyNumberFormat="1" applyFont="1" applyBorder="1" applyAlignment="1">
      <alignment vertical="top" wrapText="1"/>
    </xf>
    <xf numFmtId="3" fontId="30" fillId="0" borderId="10" xfId="0" applyNumberFormat="1" applyFont="1" applyBorder="1" applyAlignment="1">
      <alignment horizontal="center" vertical="top" wrapText="1"/>
    </xf>
    <xf numFmtId="3" fontId="30" fillId="0" borderId="17" xfId="0" applyNumberFormat="1" applyFont="1" applyBorder="1" applyAlignment="1">
      <alignment horizontal="center" vertical="top" wrapText="1"/>
    </xf>
    <xf numFmtId="3" fontId="31" fillId="0" borderId="10" xfId="0" applyNumberFormat="1" applyFont="1" applyBorder="1" applyAlignment="1" quotePrefix="1">
      <alignment horizontal="center" vertical="top" wrapText="1"/>
    </xf>
    <xf numFmtId="3" fontId="31" fillId="0" borderId="10" xfId="0" applyNumberFormat="1" applyFont="1" applyBorder="1" applyAlignment="1">
      <alignment horizontal="left" vertical="top" wrapText="1"/>
    </xf>
    <xf numFmtId="3" fontId="31" fillId="0" borderId="10" xfId="0" applyNumberFormat="1" applyFont="1" applyBorder="1" applyAlignment="1">
      <alignment horizontal="center" vertical="center" wrapText="1"/>
    </xf>
    <xf numFmtId="3" fontId="31" fillId="0" borderId="0" xfId="0" applyNumberFormat="1" applyFont="1" applyAlignment="1">
      <alignment horizontal="center" vertical="center" wrapText="1"/>
    </xf>
    <xf numFmtId="3" fontId="31" fillId="0" borderId="0" xfId="0" applyNumberFormat="1" applyFont="1" applyAlignment="1">
      <alignment horizontal="left" vertical="top"/>
    </xf>
    <xf numFmtId="0" fontId="30" fillId="0" borderId="16" xfId="0" applyFont="1" applyBorder="1" applyAlignment="1">
      <alignment horizontal="center" vertical="center" wrapText="1"/>
    </xf>
    <xf numFmtId="182" fontId="0" fillId="0" borderId="0" xfId="0" applyNumberFormat="1" applyFont="1" applyAlignment="1">
      <alignment/>
    </xf>
    <xf numFmtId="0" fontId="1" fillId="0" borderId="10" xfId="0" applyFont="1" applyBorder="1" applyAlignment="1">
      <alignment horizontal="justify" vertical="top" wrapText="1"/>
    </xf>
    <xf numFmtId="0" fontId="1" fillId="0" borderId="16" xfId="0" applyFont="1" applyBorder="1" applyAlignment="1">
      <alignment horizontal="justify" wrapText="1"/>
    </xf>
    <xf numFmtId="0" fontId="1" fillId="0" borderId="0" xfId="0" applyFont="1" applyAlignment="1">
      <alignment horizontal="justify" wrapText="1"/>
    </xf>
    <xf numFmtId="0" fontId="1" fillId="0" borderId="16" xfId="0" applyFont="1" applyBorder="1" applyAlignment="1">
      <alignment horizontal="justify" vertical="top" wrapText="1"/>
    </xf>
    <xf numFmtId="0" fontId="1" fillId="0" borderId="20" xfId="0" applyFont="1" applyBorder="1" applyAlignment="1">
      <alignment horizontal="justify" wrapText="1"/>
    </xf>
    <xf numFmtId="0" fontId="1" fillId="0" borderId="10" xfId="0" applyFont="1" applyBorder="1" applyAlignment="1">
      <alignment horizontal="justify" wrapText="1"/>
    </xf>
    <xf numFmtId="0" fontId="0" fillId="0" borderId="12" xfId="0" applyFont="1" applyBorder="1" applyAlignment="1">
      <alignment horizontal="center"/>
    </xf>
    <xf numFmtId="0" fontId="1" fillId="0" borderId="10" xfId="0" applyFont="1" applyFill="1" applyBorder="1" applyAlignment="1">
      <alignment horizontal="justify" wrapText="1"/>
    </xf>
    <xf numFmtId="0" fontId="1" fillId="0" borderId="10" xfId="0" applyFont="1" applyFill="1" applyBorder="1" applyAlignment="1">
      <alignment horizontal="justify" vertical="top" wrapText="1"/>
    </xf>
    <xf numFmtId="0" fontId="33" fillId="0" borderId="10" xfId="0" applyFont="1" applyBorder="1" applyAlignment="1">
      <alignment horizontal="center" vertical="center" wrapText="1"/>
    </xf>
    <xf numFmtId="0" fontId="37" fillId="0" borderId="10" xfId="0" applyFont="1" applyBorder="1" applyAlignment="1" quotePrefix="1">
      <alignment horizontal="center" vertical="center" wrapText="1"/>
    </xf>
    <xf numFmtId="0" fontId="37" fillId="0" borderId="10" xfId="0" applyFont="1" applyFill="1" applyBorder="1" applyAlignment="1" quotePrefix="1">
      <alignment horizontal="center" vertical="center" wrapText="1"/>
    </xf>
    <xf numFmtId="0" fontId="37" fillId="0" borderId="11" xfId="0" applyFont="1" applyBorder="1" applyAlignment="1" quotePrefix="1">
      <alignment horizontal="center" vertical="center" wrapText="1"/>
    </xf>
    <xf numFmtId="0" fontId="38" fillId="24" borderId="16"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7" fillId="0" borderId="12" xfId="0" applyFont="1" applyBorder="1" applyAlignment="1" quotePrefix="1">
      <alignment horizontal="center" vertical="center" wrapText="1"/>
    </xf>
    <xf numFmtId="0" fontId="38" fillId="0" borderId="16" xfId="0" applyFont="1" applyBorder="1" applyAlignment="1">
      <alignment horizontal="center" vertical="center" wrapText="1"/>
    </xf>
    <xf numFmtId="0" fontId="39" fillId="0" borderId="10" xfId="0" applyFont="1" applyBorder="1" applyAlignment="1" quotePrefix="1">
      <alignment horizontal="center" vertical="center" wrapText="1"/>
    </xf>
    <xf numFmtId="0" fontId="0" fillId="0" borderId="0" xfId="0" applyFont="1" applyAlignment="1">
      <alignment horizontal="left"/>
    </xf>
    <xf numFmtId="49" fontId="0" fillId="0" borderId="10" xfId="0" applyNumberFormat="1" applyBorder="1" applyAlignment="1">
      <alignment horizontal="center"/>
    </xf>
    <xf numFmtId="1" fontId="0" fillId="0" borderId="10" xfId="0" applyNumberFormat="1" applyFont="1" applyBorder="1" applyAlignment="1">
      <alignment horizontal="center" vertical="center"/>
    </xf>
    <xf numFmtId="182" fontId="1" fillId="0" borderId="10" xfId="0" applyNumberFormat="1" applyFont="1" applyFill="1" applyBorder="1" applyAlignment="1">
      <alignment/>
    </xf>
    <xf numFmtId="182" fontId="26" fillId="0" borderId="10" xfId="0" applyNumberFormat="1" applyFont="1" applyBorder="1" applyAlignment="1">
      <alignment/>
    </xf>
    <xf numFmtId="182" fontId="23" fillId="0" borderId="16" xfId="0" applyNumberFormat="1" applyFont="1" applyFill="1" applyBorder="1" applyAlignment="1">
      <alignment/>
    </xf>
    <xf numFmtId="182" fontId="23" fillId="0" borderId="15" xfId="0" applyNumberFormat="1" applyFont="1" applyFill="1" applyBorder="1" applyAlignment="1">
      <alignment/>
    </xf>
    <xf numFmtId="0" fontId="0" fillId="0" borderId="0" xfId="0" applyFont="1" applyBorder="1" applyAlignment="1">
      <alignment/>
    </xf>
    <xf numFmtId="0" fontId="0" fillId="0" borderId="0" xfId="0" applyFont="1" applyFill="1" applyAlignment="1">
      <alignment/>
    </xf>
    <xf numFmtId="182" fontId="36" fillId="0" borderId="16" xfId="0" applyNumberFormat="1" applyFont="1" applyBorder="1" applyAlignment="1">
      <alignment horizontal="center" vertical="center" wrapText="1"/>
    </xf>
    <xf numFmtId="182" fontId="0" fillId="0" borderId="10" xfId="0" applyNumberFormat="1" applyFont="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left" vertical="center" wrapText="1"/>
    </xf>
    <xf numFmtId="0" fontId="0" fillId="0" borderId="0" xfId="0" applyAlignment="1">
      <alignment horizontal="center"/>
    </xf>
    <xf numFmtId="0" fontId="0" fillId="0" borderId="0" xfId="0" applyFont="1" applyAlignment="1">
      <alignment horizontal="center"/>
    </xf>
    <xf numFmtId="0" fontId="30" fillId="0" borderId="10" xfId="0" applyFont="1" applyBorder="1" applyAlignment="1">
      <alignment horizontal="justify" vertical="center" wrapText="1"/>
    </xf>
    <xf numFmtId="0" fontId="30" fillId="0" borderId="10" xfId="0" applyFont="1" applyBorder="1" applyAlignment="1">
      <alignment horizontal="left" vertical="center" wrapText="1"/>
    </xf>
    <xf numFmtId="0" fontId="38" fillId="0" borderId="16" xfId="0" applyFont="1" applyBorder="1" applyAlignment="1">
      <alignment horizontal="justify" vertical="center" wrapText="1"/>
    </xf>
    <xf numFmtId="0" fontId="38" fillId="0" borderId="17" xfId="0" applyFont="1" applyBorder="1" applyAlignment="1">
      <alignment horizontal="justify" vertical="center" wrapText="1"/>
    </xf>
    <xf numFmtId="2" fontId="38" fillId="24" borderId="16" xfId="0" applyNumberFormat="1" applyFont="1" applyFill="1" applyBorder="1" applyAlignment="1">
      <alignment horizontal="justify" vertical="center" wrapText="1"/>
    </xf>
    <xf numFmtId="2" fontId="23" fillId="24" borderId="17" xfId="0" applyNumberFormat="1" applyFont="1" applyFill="1" applyBorder="1" applyAlignment="1">
      <alignment horizontal="justify" vertical="center" wrapText="1"/>
    </xf>
    <xf numFmtId="0" fontId="30" fillId="0" borderId="16" xfId="0" applyFont="1" applyBorder="1" applyAlignment="1">
      <alignment horizontal="justify" vertical="center" wrapText="1"/>
    </xf>
    <xf numFmtId="0" fontId="30" fillId="0" borderId="17" xfId="0" applyFont="1" applyBorder="1" applyAlignment="1">
      <alignment horizontal="justify"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0" fillId="0" borderId="0" xfId="0" applyFont="1" applyAlignment="1">
      <alignment horizontal="right"/>
    </xf>
    <xf numFmtId="0" fontId="0" fillId="0" borderId="0" xfId="0" applyAlignment="1">
      <alignment horizontal="right"/>
    </xf>
    <xf numFmtId="0" fontId="31" fillId="0" borderId="0" xfId="0" applyFont="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32"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xf>
    <xf numFmtId="0" fontId="0" fillId="0" borderId="17" xfId="0" applyFont="1" applyBorder="1" applyAlignment="1">
      <alignment horizontal="center"/>
    </xf>
    <xf numFmtId="0" fontId="23" fillId="0" borderId="0" xfId="0" applyFont="1" applyFill="1" applyAlignment="1">
      <alignment horizontal="right"/>
    </xf>
    <xf numFmtId="0" fontId="28" fillId="0" borderId="0" xfId="0" applyFont="1" applyFill="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0" fillId="0" borderId="0" xfId="0" applyFont="1" applyAlignment="1">
      <alignment horizontal="right"/>
    </xf>
    <xf numFmtId="0" fontId="27" fillId="0" borderId="0" xfId="0" applyFont="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35" fillId="0" borderId="0" xfId="0" applyFont="1" applyFill="1" applyAlignment="1">
      <alignment horizontal="center" vertical="center"/>
    </xf>
    <xf numFmtId="0" fontId="27" fillId="0" borderId="0" xfId="0" applyFont="1" applyAlignment="1">
      <alignment horizontal="center"/>
    </xf>
    <xf numFmtId="182" fontId="31" fillId="0" borderId="16" xfId="0" applyNumberFormat="1" applyFont="1" applyBorder="1" applyAlignment="1">
      <alignment horizontal="center" vertical="center" wrapText="1"/>
    </xf>
    <xf numFmtId="182" fontId="31" fillId="0" borderId="17" xfId="0" applyNumberFormat="1" applyFont="1" applyBorder="1" applyAlignment="1">
      <alignment horizontal="center" vertical="center" wrapText="1"/>
    </xf>
    <xf numFmtId="182" fontId="33" fillId="0" borderId="16" xfId="0" applyNumberFormat="1" applyFont="1" applyBorder="1" applyAlignment="1">
      <alignment horizontal="center" vertical="center" wrapText="1"/>
    </xf>
    <xf numFmtId="182" fontId="33" fillId="0" borderId="17" xfId="0" applyNumberFormat="1" applyFont="1" applyBorder="1" applyAlignment="1">
      <alignment horizontal="center" vertical="center" wrapText="1"/>
    </xf>
    <xf numFmtId="182" fontId="2" fillId="0" borderId="16" xfId="0" applyNumberFormat="1" applyFont="1" applyBorder="1" applyAlignment="1">
      <alignment horizontal="right" wrapText="1"/>
    </xf>
    <xf numFmtId="182" fontId="2" fillId="0" borderId="18" xfId="0" applyNumberFormat="1" applyFont="1" applyBorder="1" applyAlignment="1">
      <alignment horizontal="right" wrapText="1"/>
    </xf>
    <xf numFmtId="0" fontId="0" fillId="0" borderId="16" xfId="0" applyBorder="1" applyAlignment="1">
      <alignment horizontal="center" vertical="center" wrapText="1"/>
    </xf>
    <xf numFmtId="0" fontId="0" fillId="0" borderId="17" xfId="0" applyFont="1" applyBorder="1" applyAlignment="1">
      <alignment horizontal="center" vertical="center" wrapText="1"/>
    </xf>
    <xf numFmtId="0" fontId="27" fillId="0" borderId="0" xfId="0" applyFont="1" applyAlignment="1">
      <alignment horizontal="center" vertical="center" wrapText="1"/>
    </xf>
    <xf numFmtId="3" fontId="27" fillId="0" borderId="0" xfId="59" applyNumberFormat="1" applyFont="1" applyAlignment="1">
      <alignment horizontal="center" vertical="center" wrapText="1"/>
      <protection/>
    </xf>
    <xf numFmtId="3" fontId="0" fillId="0" borderId="10" xfId="59" applyNumberFormat="1" applyFont="1" applyBorder="1" applyAlignment="1">
      <alignment horizontal="center" vertical="top" wrapText="1"/>
      <protection/>
    </xf>
    <xf numFmtId="3" fontId="0" fillId="0" borderId="10" xfId="59" applyNumberFormat="1" applyFont="1" applyBorder="1" applyAlignment="1">
      <alignment horizontal="center" vertical="center" wrapText="1"/>
      <protection/>
    </xf>
    <xf numFmtId="3" fontId="27" fillId="0" borderId="0" xfId="0" applyNumberFormat="1" applyFont="1" applyAlignment="1">
      <alignment horizontal="center" vertical="center" wrapText="1"/>
    </xf>
    <xf numFmtId="3" fontId="0" fillId="0" borderId="10" xfId="0" applyNumberFormat="1" applyFont="1" applyBorder="1" applyAlignment="1">
      <alignment horizontal="center" vertical="top" wrapText="1"/>
    </xf>
    <xf numFmtId="3" fontId="0" fillId="0" borderId="16" xfId="0" applyNumberFormat="1" applyFont="1" applyBorder="1" applyAlignment="1">
      <alignment horizontal="center" vertical="center" wrapText="1"/>
    </xf>
    <xf numFmtId="3" fontId="0" fillId="0" borderId="10" xfId="0" applyNumberFormat="1" applyBorder="1" applyAlignment="1" quotePrefix="1">
      <alignment horizontal="center" vertical="center" wrapText="1"/>
    </xf>
    <xf numFmtId="3" fontId="0" fillId="0" borderId="10" xfId="0" applyNumberFormat="1" applyFont="1" applyBorder="1" applyAlignment="1">
      <alignment horizontal="center" vertical="center" wrapText="1"/>
    </xf>
    <xf numFmtId="3" fontId="0" fillId="0" borderId="17" xfId="0" applyNumberFormat="1" applyBorder="1" applyAlignment="1" quotePrefix="1">
      <alignment horizontal="center" vertical="center" wrapText="1"/>
    </xf>
    <xf numFmtId="3" fontId="0" fillId="0" borderId="17" xfId="0" applyNumberFormat="1" applyFont="1" applyBorder="1" applyAlignment="1">
      <alignment horizontal="center" vertical="center" wrapText="1"/>
    </xf>
    <xf numFmtId="3" fontId="31" fillId="0" borderId="10" xfId="0" applyNumberFormat="1" applyFont="1" applyBorder="1" applyAlignment="1">
      <alignment horizontal="center" vertical="top" wrapText="1"/>
    </xf>
    <xf numFmtId="3" fontId="33" fillId="0" borderId="0" xfId="0" applyNumberFormat="1" applyFont="1" applyAlignment="1">
      <alignment horizontal="center" vertical="top" wrapText="1"/>
    </xf>
    <xf numFmtId="3" fontId="30" fillId="0" borderId="10" xfId="0" applyNumberFormat="1" applyFont="1" applyBorder="1" applyAlignment="1">
      <alignment horizontal="center" vertical="top" wrapText="1"/>
    </xf>
    <xf numFmtId="3" fontId="31" fillId="0" borderId="0" xfId="0" applyNumberFormat="1" applyFont="1" applyAlignment="1">
      <alignment horizontal="left" vertical="top" wrapText="1"/>
    </xf>
    <xf numFmtId="3" fontId="31" fillId="0" borderId="19" xfId="0" applyNumberFormat="1" applyFont="1" applyBorder="1" applyAlignment="1">
      <alignment horizontal="right" vertical="top" wrapText="1"/>
    </xf>
    <xf numFmtId="0" fontId="31" fillId="0" borderId="16" xfId="0" applyFont="1" applyBorder="1" applyAlignment="1">
      <alignment horizontal="left" vertical="center" wrapText="1"/>
    </xf>
    <xf numFmtId="0" fontId="31" fillId="0" borderId="18" xfId="0" applyFont="1" applyBorder="1" applyAlignment="1">
      <alignment horizontal="left" vertical="center" wrapText="1"/>
    </xf>
    <xf numFmtId="0" fontId="31" fillId="0" borderId="10" xfId="0" applyFont="1" applyBorder="1" applyAlignment="1">
      <alignment horizontal="justify" vertical="top" wrapText="1"/>
    </xf>
    <xf numFmtId="0" fontId="31" fillId="0" borderId="16" xfId="0" applyFont="1" applyBorder="1" applyAlignment="1">
      <alignment horizontal="justify" vertical="top" wrapText="1"/>
    </xf>
    <xf numFmtId="0" fontId="31" fillId="0" borderId="17" xfId="0" applyFont="1" applyBorder="1" applyAlignment="1">
      <alignment horizontal="left" vertical="center" wrapText="1"/>
    </xf>
    <xf numFmtId="0" fontId="31" fillId="0" borderId="17" xfId="0" applyFont="1" applyBorder="1" applyAlignment="1">
      <alignment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 xfId="0" applyBorder="1" applyAlignment="1">
      <alignment horizontal="justify" vertical="top" wrapText="1"/>
    </xf>
    <xf numFmtId="0" fontId="0" fillId="0" borderId="10" xfId="0" applyFont="1" applyBorder="1" applyAlignment="1">
      <alignment horizontal="justify" vertical="top" wrapText="1"/>
    </xf>
    <xf numFmtId="0" fontId="0" fillId="0" borderId="16" xfId="0" applyBorder="1" applyAlignment="1">
      <alignment horizontal="left" vertical="center" wrapText="1"/>
    </xf>
    <xf numFmtId="0" fontId="0" fillId="0" borderId="18" xfId="0" applyFont="1" applyBorder="1" applyAlignment="1">
      <alignment horizontal="left"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xfId="53"/>
    <cellStyle name="Обычный 13" xfId="54"/>
    <cellStyle name="Обычный 14" xfId="55"/>
    <cellStyle name="Обычный 15" xfId="56"/>
    <cellStyle name="Обычный 2" xfId="57"/>
    <cellStyle name="Обычный 20" xfId="58"/>
    <cellStyle name="Обычный_Лист1" xfId="59"/>
    <cellStyle name="Обычный_Прил" xfId="60"/>
    <cellStyle name="Открывавшаяся гиперссыл"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na\Desktop\&#1041;&#1102;&#1076;&#1078;&#1077;&#1090;%202017%20&#1075;&#1086;&#1076;&#1072;\&#1041;&#1102;&#1076;&#1078;&#1077;&#1090;%202017-2019%20&#1074;&#1090;&#1086;&#1088;&#1086;&#1077;%20&#1095;&#1090;&#1077;&#1085;&#1080;&#1077;\&#1052;&#1072;&#1090;&#1077;&#1088;&#1080;&#1072;&#1083;&#1099;%20&#1082;%20&#1079;&#1072;&#1082;&#1086;&#1085;&#1091;%20&#1086;%20&#1073;&#1102;&#1076;&#1078;&#1077;&#1090;&#1077;%202010-2012\&#1041;&#1102;&#1076;&#1078;&#1077;&#1090;%20&#1085;&#1072;%202008-2010\1%20&#1095;&#1090;&#1077;&#1085;&#1080;&#1077;\&#1056;&#1072;&#1089;&#1095;&#1077;&#1090;&#1099;\&#1043;&#1086;&#1089;.&#1076;&#1086;&#1083;&#1075;\&#1056;&#1072;&#1089;&#1095;&#1077;&#1090;%20&#1075;&#1072;&#1088;&#1072;&#1085;&#1090;&#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sheetName val="объем гарантий"/>
      <sheetName val="гос.гарантии на 2008 год"/>
      <sheetName val="гос.гарантии на 2009-2010"/>
      <sheetName val="программа гос.гарантий"/>
    </sheetNames>
    <sheetDataSet>
      <sheetData sheetId="1">
        <row r="19">
          <cell r="D19">
            <v>78582.6409945877</v>
          </cell>
          <cell r="H19">
            <v>1822.8278302660997</v>
          </cell>
        </row>
        <row r="20">
          <cell r="D20">
            <v>6068.25</v>
          </cell>
          <cell r="H20">
            <v>142.6834664019571</v>
          </cell>
        </row>
        <row r="21">
          <cell r="D21">
            <v>6069.022215360431</v>
          </cell>
          <cell r="H21">
            <v>148.56869623864046</v>
          </cell>
        </row>
        <row r="22">
          <cell r="H22">
            <v>1816.9426004294164</v>
          </cell>
        </row>
        <row r="23">
          <cell r="H23">
            <v>138.40791463285478</v>
          </cell>
        </row>
        <row r="24">
          <cell r="H24">
            <v>322.2705094346753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B36"/>
  <sheetViews>
    <sheetView tabSelected="1" zoomScalePageLayoutView="0" workbookViewId="0" topLeftCell="A1">
      <selection activeCell="F6" sqref="F6"/>
    </sheetView>
  </sheetViews>
  <sheetFormatPr defaultColWidth="9.00390625" defaultRowHeight="12.75"/>
  <cols>
    <col min="1" max="1" width="44.25390625" style="19" customWidth="1"/>
    <col min="2" max="2" width="37.375" style="19" customWidth="1"/>
    <col min="3" max="16384" width="9.125" style="19" customWidth="1"/>
  </cols>
  <sheetData>
    <row r="1" ht="12.75">
      <c r="B1" s="5" t="s">
        <v>369</v>
      </c>
    </row>
    <row r="2" ht="12.75">
      <c r="B2" s="5" t="s">
        <v>667</v>
      </c>
    </row>
    <row r="3" ht="12.75">
      <c r="B3" s="5" t="s">
        <v>746</v>
      </c>
    </row>
    <row r="4" ht="12.75">
      <c r="B4" s="5" t="s">
        <v>57</v>
      </c>
    </row>
    <row r="5" ht="12.75">
      <c r="B5" s="20" t="s">
        <v>876</v>
      </c>
    </row>
    <row r="7" spans="1:2" ht="12.75">
      <c r="A7" s="317" t="s">
        <v>747</v>
      </c>
      <c r="B7" s="317"/>
    </row>
    <row r="8" spans="1:2" ht="12.75">
      <c r="A8" s="317" t="s">
        <v>748</v>
      </c>
      <c r="B8" s="317"/>
    </row>
    <row r="9" spans="1:2" ht="12.75">
      <c r="A9" s="317" t="s">
        <v>749</v>
      </c>
      <c r="B9" s="317"/>
    </row>
    <row r="10" spans="1:2" ht="12.75">
      <c r="A10" s="316" t="s">
        <v>750</v>
      </c>
      <c r="B10" s="317"/>
    </row>
    <row r="12" spans="1:2" ht="12.75">
      <c r="A12" s="3" t="s">
        <v>751</v>
      </c>
      <c r="B12" s="3" t="s">
        <v>752</v>
      </c>
    </row>
    <row r="13" spans="1:2" ht="76.5">
      <c r="A13" s="285" t="s">
        <v>753</v>
      </c>
      <c r="B13" s="260">
        <v>0.0358</v>
      </c>
    </row>
    <row r="14" spans="1:2" ht="76.5">
      <c r="A14" s="285" t="s">
        <v>754</v>
      </c>
      <c r="B14" s="260">
        <v>0.0358</v>
      </c>
    </row>
    <row r="15" spans="1:2" ht="89.25">
      <c r="A15" s="285" t="s">
        <v>755</v>
      </c>
      <c r="B15" s="260">
        <v>0.0358</v>
      </c>
    </row>
    <row r="16" spans="1:2" ht="76.5">
      <c r="A16" s="285" t="s">
        <v>756</v>
      </c>
      <c r="B16" s="260">
        <v>0.0358</v>
      </c>
    </row>
    <row r="17" spans="1:2" ht="25.5">
      <c r="A17" s="286" t="s">
        <v>410</v>
      </c>
      <c r="B17" s="3">
        <v>10</v>
      </c>
    </row>
    <row r="18" spans="1:2" ht="38.25">
      <c r="A18" s="287" t="s">
        <v>413</v>
      </c>
      <c r="B18" s="6">
        <v>9</v>
      </c>
    </row>
    <row r="19" spans="1:2" ht="12.75">
      <c r="A19" s="286" t="s">
        <v>415</v>
      </c>
      <c r="B19" s="3">
        <v>50</v>
      </c>
    </row>
    <row r="20" spans="1:2" ht="38.25">
      <c r="A20" s="287" t="s">
        <v>757</v>
      </c>
      <c r="B20" s="3">
        <v>30</v>
      </c>
    </row>
    <row r="21" spans="1:2" ht="12.75">
      <c r="A21" s="286" t="s">
        <v>428</v>
      </c>
      <c r="B21" s="3">
        <v>50</v>
      </c>
    </row>
    <row r="22" spans="1:2" ht="12.75">
      <c r="A22" s="286" t="s">
        <v>426</v>
      </c>
      <c r="B22" s="3">
        <v>50</v>
      </c>
    </row>
    <row r="23" spans="1:2" ht="38.25">
      <c r="A23" s="288" t="s">
        <v>758</v>
      </c>
      <c r="B23" s="3">
        <v>100</v>
      </c>
    </row>
    <row r="24" spans="1:2" ht="25.5">
      <c r="A24" s="286" t="s">
        <v>759</v>
      </c>
      <c r="B24" s="3">
        <v>100</v>
      </c>
    </row>
    <row r="25" spans="1:2" ht="25.5">
      <c r="A25" s="289" t="s">
        <v>760</v>
      </c>
      <c r="B25" s="6">
        <v>100</v>
      </c>
    </row>
    <row r="26" spans="1:2" ht="38.25">
      <c r="A26" s="289" t="s">
        <v>504</v>
      </c>
      <c r="B26" s="6">
        <v>100</v>
      </c>
    </row>
    <row r="27" spans="1:2" ht="76.5">
      <c r="A27" s="285" t="s">
        <v>761</v>
      </c>
      <c r="B27" s="3">
        <v>100</v>
      </c>
    </row>
    <row r="28" spans="1:2" ht="25.5">
      <c r="A28" s="290" t="s">
        <v>510</v>
      </c>
      <c r="B28" s="291">
        <v>100</v>
      </c>
    </row>
    <row r="29" spans="1:2" ht="76.5">
      <c r="A29" s="290" t="s">
        <v>762</v>
      </c>
      <c r="B29" s="291">
        <v>100</v>
      </c>
    </row>
    <row r="30" spans="1:2" ht="89.25">
      <c r="A30" s="292" t="s">
        <v>763</v>
      </c>
      <c r="B30" s="3">
        <v>50</v>
      </c>
    </row>
    <row r="31" spans="1:2" ht="51">
      <c r="A31" s="292" t="s">
        <v>488</v>
      </c>
      <c r="B31" s="3">
        <v>50</v>
      </c>
    </row>
    <row r="32" spans="1:2" ht="127.5">
      <c r="A32" s="292" t="s">
        <v>764</v>
      </c>
      <c r="B32" s="3">
        <v>50</v>
      </c>
    </row>
    <row r="33" spans="1:2" ht="127.5">
      <c r="A33" s="292" t="s">
        <v>460</v>
      </c>
      <c r="B33" s="3">
        <v>50</v>
      </c>
    </row>
    <row r="34" spans="1:2" ht="102">
      <c r="A34" s="292" t="s">
        <v>765</v>
      </c>
      <c r="B34" s="3">
        <v>100</v>
      </c>
    </row>
    <row r="35" spans="1:2" ht="92.25" customHeight="1">
      <c r="A35" s="293" t="s">
        <v>498</v>
      </c>
      <c r="B35" s="3">
        <v>50</v>
      </c>
    </row>
    <row r="36" spans="1:2" ht="76.5">
      <c r="A36" s="292" t="s">
        <v>766</v>
      </c>
      <c r="B36" s="3">
        <v>100</v>
      </c>
    </row>
  </sheetData>
  <sheetProtection/>
  <mergeCells count="4">
    <mergeCell ref="A10:B10"/>
    <mergeCell ref="A7:B7"/>
    <mergeCell ref="A8:B8"/>
    <mergeCell ref="A9:B9"/>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H426"/>
  <sheetViews>
    <sheetView zoomScalePageLayoutView="0" workbookViewId="0" topLeftCell="A1">
      <selection activeCell="E5" sqref="E5:G5"/>
    </sheetView>
  </sheetViews>
  <sheetFormatPr defaultColWidth="9.00390625" defaultRowHeight="12.75"/>
  <cols>
    <col min="1" max="1" width="5.375" style="92" customWidth="1"/>
    <col min="2" max="2" width="9.125" style="92" customWidth="1"/>
    <col min="3" max="3" width="13.75390625" style="92" customWidth="1"/>
    <col min="4" max="4" width="9.00390625" style="92" customWidth="1"/>
    <col min="5" max="5" width="62.125" style="92" customWidth="1"/>
    <col min="6" max="6" width="12.125" style="92" customWidth="1"/>
    <col min="7" max="7" width="11.75390625" style="92" customWidth="1"/>
  </cols>
  <sheetData>
    <row r="1" spans="5:7" ht="12.75">
      <c r="E1" s="339" t="s">
        <v>615</v>
      </c>
      <c r="F1" s="339"/>
      <c r="G1" s="339"/>
    </row>
    <row r="2" spans="5:7" ht="12.75">
      <c r="E2" s="339" t="s">
        <v>881</v>
      </c>
      <c r="F2" s="339"/>
      <c r="G2" s="339"/>
    </row>
    <row r="3" spans="5:7" ht="12.75">
      <c r="E3" s="339" t="s">
        <v>344</v>
      </c>
      <c r="F3" s="339"/>
      <c r="G3" s="339"/>
    </row>
    <row r="4" spans="5:7" ht="12.75">
      <c r="E4" s="339" t="s">
        <v>57</v>
      </c>
      <c r="F4" s="339"/>
      <c r="G4" s="339"/>
    </row>
    <row r="5" spans="5:7" ht="12.75">
      <c r="E5" s="339" t="s">
        <v>876</v>
      </c>
      <c r="F5" s="339"/>
      <c r="G5" s="339"/>
    </row>
    <row r="6" spans="5:6" ht="12.75">
      <c r="E6" s="187"/>
      <c r="F6" s="187"/>
    </row>
    <row r="7" spans="1:7" ht="12.75">
      <c r="A7" s="355" t="s">
        <v>837</v>
      </c>
      <c r="B7" s="355"/>
      <c r="C7" s="355"/>
      <c r="D7" s="355"/>
      <c r="E7" s="355"/>
      <c r="F7" s="355"/>
      <c r="G7" s="355"/>
    </row>
    <row r="8" spans="1:7" ht="12.75">
      <c r="A8" s="355"/>
      <c r="B8" s="355"/>
      <c r="C8" s="355"/>
      <c r="D8" s="355"/>
      <c r="E8" s="355"/>
      <c r="F8" s="355"/>
      <c r="G8" s="355"/>
    </row>
    <row r="10" spans="1:7" ht="12.75">
      <c r="A10" s="353" t="s">
        <v>190</v>
      </c>
      <c r="B10" s="351" t="s">
        <v>66</v>
      </c>
      <c r="C10" s="351" t="s">
        <v>201</v>
      </c>
      <c r="D10" s="351" t="s">
        <v>68</v>
      </c>
      <c r="E10" s="353" t="s">
        <v>69</v>
      </c>
      <c r="F10" s="351" t="s">
        <v>202</v>
      </c>
      <c r="G10" s="351" t="s">
        <v>202</v>
      </c>
    </row>
    <row r="11" spans="1:7" ht="12.75">
      <c r="A11" s="354"/>
      <c r="B11" s="352"/>
      <c r="C11" s="352"/>
      <c r="D11" s="352"/>
      <c r="E11" s="354"/>
      <c r="F11" s="352"/>
      <c r="G11" s="352"/>
    </row>
    <row r="12" spans="1:7" ht="12.75">
      <c r="A12" s="188" t="s">
        <v>191</v>
      </c>
      <c r="B12" s="91"/>
      <c r="C12" s="91"/>
      <c r="D12" s="91"/>
      <c r="E12" s="188" t="s">
        <v>60</v>
      </c>
      <c r="F12" s="90">
        <f>F13</f>
        <v>4477.2</v>
      </c>
      <c r="G12" s="90">
        <f>G13</f>
        <v>4477.2</v>
      </c>
    </row>
    <row r="13" spans="1:7" ht="12.75">
      <c r="A13" s="188"/>
      <c r="B13" s="189" t="s">
        <v>70</v>
      </c>
      <c r="C13" s="189"/>
      <c r="D13" s="189"/>
      <c r="E13" s="188" t="s">
        <v>71</v>
      </c>
      <c r="F13" s="90">
        <f>F14+F33</f>
        <v>4477.2</v>
      </c>
      <c r="G13" s="90">
        <f>G14+G33</f>
        <v>4477.2</v>
      </c>
    </row>
    <row r="14" spans="1:8" ht="38.25">
      <c r="A14" s="188"/>
      <c r="B14" s="32" t="s">
        <v>77</v>
      </c>
      <c r="C14" s="32"/>
      <c r="D14" s="32"/>
      <c r="E14" s="34" t="s">
        <v>78</v>
      </c>
      <c r="F14" s="90">
        <f>F15</f>
        <v>4447.2</v>
      </c>
      <c r="G14" s="90">
        <f>G15</f>
        <v>4447.2</v>
      </c>
      <c r="H14" s="311"/>
    </row>
    <row r="15" spans="1:8" ht="25.5">
      <c r="A15" s="188"/>
      <c r="B15" s="35"/>
      <c r="C15" s="36" t="s">
        <v>308</v>
      </c>
      <c r="D15" s="35"/>
      <c r="E15" s="37" t="s">
        <v>74</v>
      </c>
      <c r="F15" s="28">
        <f>F16+F19+F27+F30</f>
        <v>4447.2</v>
      </c>
      <c r="G15" s="28">
        <f>G16+G19+G27+G30</f>
        <v>4447.2</v>
      </c>
      <c r="H15" s="311"/>
    </row>
    <row r="16" spans="1:8" ht="25.5">
      <c r="A16" s="188"/>
      <c r="B16" s="35"/>
      <c r="C16" s="36" t="s">
        <v>310</v>
      </c>
      <c r="D16" s="35"/>
      <c r="E16" s="37" t="s">
        <v>79</v>
      </c>
      <c r="F16" s="28">
        <f>F17</f>
        <v>2247.2</v>
      </c>
      <c r="G16" s="28">
        <f>G17</f>
        <v>2247.2</v>
      </c>
      <c r="H16" s="311"/>
    </row>
    <row r="17" spans="1:8" ht="38.25">
      <c r="A17" s="188"/>
      <c r="B17" s="35"/>
      <c r="C17" s="39"/>
      <c r="D17" s="39">
        <v>100</v>
      </c>
      <c r="E17" s="37" t="s">
        <v>75</v>
      </c>
      <c r="F17" s="28">
        <f>F18</f>
        <v>2247.2</v>
      </c>
      <c r="G17" s="28">
        <f>G18</f>
        <v>2247.2</v>
      </c>
      <c r="H17" s="311"/>
    </row>
    <row r="18" spans="1:8" ht="12.75">
      <c r="A18" s="188"/>
      <c r="B18" s="35"/>
      <c r="C18" s="39"/>
      <c r="D18" s="39">
        <v>120</v>
      </c>
      <c r="E18" s="37" t="s">
        <v>76</v>
      </c>
      <c r="F18" s="28">
        <v>2247.2</v>
      </c>
      <c r="G18" s="28">
        <v>2247.2</v>
      </c>
      <c r="H18" s="311"/>
    </row>
    <row r="19" spans="1:8" ht="25.5">
      <c r="A19" s="188"/>
      <c r="B19" s="35"/>
      <c r="C19" s="36" t="s">
        <v>311</v>
      </c>
      <c r="D19" s="35"/>
      <c r="E19" s="37" t="s">
        <v>306</v>
      </c>
      <c r="F19" s="28">
        <f>F20+F22+F24</f>
        <v>1922</v>
      </c>
      <c r="G19" s="28">
        <f>G20+G22+G24</f>
        <v>1922</v>
      </c>
      <c r="H19" s="311"/>
    </row>
    <row r="20" spans="1:8" ht="38.25">
      <c r="A20" s="188"/>
      <c r="B20" s="35"/>
      <c r="C20" s="39"/>
      <c r="D20" s="39">
        <v>100</v>
      </c>
      <c r="E20" s="37" t="s">
        <v>75</v>
      </c>
      <c r="F20" s="28">
        <f>F21</f>
        <v>1637.2</v>
      </c>
      <c r="G20" s="28">
        <f>G21</f>
        <v>1637.2</v>
      </c>
      <c r="H20" s="311"/>
    </row>
    <row r="21" spans="1:8" ht="12.75">
      <c r="A21" s="188"/>
      <c r="B21" s="35"/>
      <c r="C21" s="39"/>
      <c r="D21" s="39">
        <v>120</v>
      </c>
      <c r="E21" s="37" t="s">
        <v>76</v>
      </c>
      <c r="F21" s="28">
        <v>1637.2</v>
      </c>
      <c r="G21" s="28">
        <v>1637.2</v>
      </c>
      <c r="H21" s="311"/>
    </row>
    <row r="22" spans="1:8" ht="12.75">
      <c r="A22" s="188"/>
      <c r="B22" s="35"/>
      <c r="C22" s="39"/>
      <c r="D22" s="39">
        <v>200</v>
      </c>
      <c r="E22" s="37" t="s">
        <v>80</v>
      </c>
      <c r="F22" s="28">
        <f>F23</f>
        <v>283.5</v>
      </c>
      <c r="G22" s="28">
        <f>G23</f>
        <v>283.5</v>
      </c>
      <c r="H22" s="311"/>
    </row>
    <row r="23" spans="1:8" ht="12.75">
      <c r="A23" s="188"/>
      <c r="B23" s="35"/>
      <c r="C23" s="39"/>
      <c r="D23" s="39">
        <v>240</v>
      </c>
      <c r="E23" s="37" t="s">
        <v>81</v>
      </c>
      <c r="F23" s="28">
        <v>283.5</v>
      </c>
      <c r="G23" s="28">
        <v>283.5</v>
      </c>
      <c r="H23" s="311"/>
    </row>
    <row r="24" spans="1:8" ht="12.75">
      <c r="A24" s="188"/>
      <c r="B24" s="35"/>
      <c r="C24" s="39"/>
      <c r="D24" s="39">
        <v>800</v>
      </c>
      <c r="E24" s="37" t="s">
        <v>82</v>
      </c>
      <c r="F24" s="28">
        <f>F25+F26</f>
        <v>1.3</v>
      </c>
      <c r="G24" s="28">
        <f>G25+G26</f>
        <v>1.3</v>
      </c>
      <c r="H24" s="311"/>
    </row>
    <row r="25" spans="1:8" ht="12.75">
      <c r="A25" s="188"/>
      <c r="B25" s="35"/>
      <c r="C25" s="39"/>
      <c r="D25" s="39">
        <v>830</v>
      </c>
      <c r="E25" s="37" t="s">
        <v>83</v>
      </c>
      <c r="F25" s="28">
        <v>0</v>
      </c>
      <c r="G25" s="28">
        <v>0</v>
      </c>
      <c r="H25" s="311"/>
    </row>
    <row r="26" spans="1:8" ht="12.75">
      <c r="A26" s="188"/>
      <c r="B26" s="35"/>
      <c r="C26" s="39"/>
      <c r="D26" s="39">
        <v>850</v>
      </c>
      <c r="E26" s="37" t="s">
        <v>84</v>
      </c>
      <c r="F26" s="28">
        <v>1.3</v>
      </c>
      <c r="G26" s="28">
        <v>1.3</v>
      </c>
      <c r="H26" s="311"/>
    </row>
    <row r="27" spans="1:8" ht="12.75">
      <c r="A27" s="188"/>
      <c r="B27" s="35"/>
      <c r="C27" s="36" t="s">
        <v>314</v>
      </c>
      <c r="D27" s="35"/>
      <c r="E27" s="38" t="s">
        <v>85</v>
      </c>
      <c r="F27" s="28">
        <f>F28</f>
        <v>228</v>
      </c>
      <c r="G27" s="28">
        <f>G28</f>
        <v>228</v>
      </c>
      <c r="H27" s="311"/>
    </row>
    <row r="28" spans="1:8" ht="38.25">
      <c r="A28" s="188"/>
      <c r="B28" s="35"/>
      <c r="C28" s="39"/>
      <c r="D28" s="39">
        <v>100</v>
      </c>
      <c r="E28" s="37" t="s">
        <v>75</v>
      </c>
      <c r="F28" s="28">
        <f>F29</f>
        <v>228</v>
      </c>
      <c r="G28" s="28">
        <f>G29</f>
        <v>228</v>
      </c>
      <c r="H28" s="311"/>
    </row>
    <row r="29" spans="1:8" ht="12.75">
      <c r="A29" s="188"/>
      <c r="B29" s="35"/>
      <c r="C29" s="39"/>
      <c r="D29" s="39">
        <v>120</v>
      </c>
      <c r="E29" s="37" t="s">
        <v>76</v>
      </c>
      <c r="F29" s="28">
        <v>228</v>
      </c>
      <c r="G29" s="28">
        <v>228</v>
      </c>
      <c r="H29" s="311"/>
    </row>
    <row r="30" spans="1:8" ht="38.25">
      <c r="A30" s="188"/>
      <c r="B30" s="35"/>
      <c r="C30" s="36" t="s">
        <v>316</v>
      </c>
      <c r="D30" s="39"/>
      <c r="E30" s="37" t="s">
        <v>86</v>
      </c>
      <c r="F30" s="28">
        <f>F31</f>
        <v>50</v>
      </c>
      <c r="G30" s="28">
        <f>G31</f>
        <v>50</v>
      </c>
      <c r="H30" s="311"/>
    </row>
    <row r="31" spans="1:8" ht="12.75">
      <c r="A31" s="188"/>
      <c r="B31" s="35"/>
      <c r="C31" s="39"/>
      <c r="D31" s="39">
        <v>200</v>
      </c>
      <c r="E31" s="37" t="s">
        <v>80</v>
      </c>
      <c r="F31" s="28">
        <f>F32</f>
        <v>50</v>
      </c>
      <c r="G31" s="28">
        <f>G32</f>
        <v>50</v>
      </c>
      <c r="H31" s="311"/>
    </row>
    <row r="32" spans="1:8" ht="12.75">
      <c r="A32" s="188"/>
      <c r="B32" s="35"/>
      <c r="C32" s="39"/>
      <c r="D32" s="39">
        <v>240</v>
      </c>
      <c r="E32" s="37" t="s">
        <v>81</v>
      </c>
      <c r="F32" s="28">
        <v>50</v>
      </c>
      <c r="G32" s="28">
        <v>50</v>
      </c>
      <c r="H32" s="311"/>
    </row>
    <row r="33" spans="1:8" ht="12.75">
      <c r="A33" s="91"/>
      <c r="B33" s="40" t="s">
        <v>100</v>
      </c>
      <c r="C33" s="40"/>
      <c r="D33" s="40"/>
      <c r="E33" s="44" t="s">
        <v>101</v>
      </c>
      <c r="F33" s="28">
        <f aca="true" t="shared" si="0" ref="F33:G35">F34</f>
        <v>30</v>
      </c>
      <c r="G33" s="28">
        <f t="shared" si="0"/>
        <v>30</v>
      </c>
      <c r="H33" s="311"/>
    </row>
    <row r="34" spans="1:8" ht="25.5">
      <c r="A34" s="188"/>
      <c r="B34" s="35"/>
      <c r="C34" s="36" t="s">
        <v>318</v>
      </c>
      <c r="D34" s="39"/>
      <c r="E34" s="37" t="s">
        <v>109</v>
      </c>
      <c r="F34" s="28">
        <f t="shared" si="0"/>
        <v>30</v>
      </c>
      <c r="G34" s="28">
        <f t="shared" si="0"/>
        <v>30</v>
      </c>
      <c r="H34" s="311"/>
    </row>
    <row r="35" spans="1:8" ht="12.75">
      <c r="A35" s="188"/>
      <c r="B35" s="35"/>
      <c r="C35" s="39"/>
      <c r="D35" s="39">
        <v>200</v>
      </c>
      <c r="E35" s="37" t="s">
        <v>80</v>
      </c>
      <c r="F35" s="28">
        <f t="shared" si="0"/>
        <v>30</v>
      </c>
      <c r="G35" s="28">
        <f t="shared" si="0"/>
        <v>30</v>
      </c>
      <c r="H35" s="311"/>
    </row>
    <row r="36" spans="1:8" ht="12.75">
      <c r="A36" s="188"/>
      <c r="B36" s="35"/>
      <c r="C36" s="39"/>
      <c r="D36" s="39">
        <v>240</v>
      </c>
      <c r="E36" s="37" t="s">
        <v>81</v>
      </c>
      <c r="F36" s="28">
        <v>30</v>
      </c>
      <c r="G36" s="28">
        <v>30</v>
      </c>
      <c r="H36" s="311"/>
    </row>
    <row r="37" spans="1:8" ht="12.75">
      <c r="A37" s="190"/>
      <c r="B37" s="191"/>
      <c r="C37" s="192"/>
      <c r="D37" s="39"/>
      <c r="E37" s="173"/>
      <c r="F37" s="28"/>
      <c r="G37" s="28"/>
      <c r="H37" s="311"/>
    </row>
    <row r="38" spans="1:8" ht="12.75">
      <c r="A38" s="188">
        <v>635</v>
      </c>
      <c r="B38" s="46"/>
      <c r="C38" s="46"/>
      <c r="D38" s="46"/>
      <c r="E38" s="188" t="s">
        <v>61</v>
      </c>
      <c r="F38" s="90">
        <f>F39+F161+F190+F233+F311+F365+F385+F396+F358</f>
        <v>145941.30000000002</v>
      </c>
      <c r="G38" s="90">
        <f>G39+G161+G190+G233+G311+G365+G385+G396+G358</f>
        <v>137777.30000000005</v>
      </c>
      <c r="H38" s="311"/>
    </row>
    <row r="39" spans="1:8" ht="12.75">
      <c r="A39" s="188"/>
      <c r="B39" s="189" t="s">
        <v>70</v>
      </c>
      <c r="C39" s="189"/>
      <c r="D39" s="189"/>
      <c r="E39" s="188" t="s">
        <v>71</v>
      </c>
      <c r="F39" s="90">
        <f>F40+F45+F96+F102+F90</f>
        <v>51567.40000000001</v>
      </c>
      <c r="G39" s="90">
        <f>G40+G45+G96+G102+G90</f>
        <v>46757.200000000004</v>
      </c>
      <c r="H39" s="311"/>
    </row>
    <row r="40" spans="1:8" ht="25.5">
      <c r="A40" s="188"/>
      <c r="B40" s="32" t="s">
        <v>72</v>
      </c>
      <c r="C40" s="33"/>
      <c r="D40" s="33"/>
      <c r="E40" s="34" t="s">
        <v>73</v>
      </c>
      <c r="F40" s="90">
        <f aca="true" t="shared" si="1" ref="F40:G43">F41</f>
        <v>1748.8</v>
      </c>
      <c r="G40" s="90">
        <f t="shared" si="1"/>
        <v>1748.8</v>
      </c>
      <c r="H40" s="311"/>
    </row>
    <row r="41" spans="1:8" ht="25.5">
      <c r="A41" s="91"/>
      <c r="B41" s="35"/>
      <c r="C41" s="36" t="s">
        <v>308</v>
      </c>
      <c r="D41" s="35"/>
      <c r="E41" s="37" t="s">
        <v>74</v>
      </c>
      <c r="F41" s="28">
        <f t="shared" si="1"/>
        <v>1748.8</v>
      </c>
      <c r="G41" s="28">
        <f t="shared" si="1"/>
        <v>1748.8</v>
      </c>
      <c r="H41" s="311"/>
    </row>
    <row r="42" spans="1:8" ht="12.75">
      <c r="A42" s="91"/>
      <c r="B42" s="35"/>
      <c r="C42" s="36" t="s">
        <v>309</v>
      </c>
      <c r="D42" s="35"/>
      <c r="E42" s="38" t="s">
        <v>204</v>
      </c>
      <c r="F42" s="28">
        <f t="shared" si="1"/>
        <v>1748.8</v>
      </c>
      <c r="G42" s="28">
        <f t="shared" si="1"/>
        <v>1748.8</v>
      </c>
      <c r="H42" s="311"/>
    </row>
    <row r="43" spans="1:8" ht="38.25">
      <c r="A43" s="91"/>
      <c r="B43" s="35"/>
      <c r="C43" s="39"/>
      <c r="D43" s="39">
        <v>100</v>
      </c>
      <c r="E43" s="37" t="s">
        <v>75</v>
      </c>
      <c r="F43" s="28">
        <f t="shared" si="1"/>
        <v>1748.8</v>
      </c>
      <c r="G43" s="28">
        <f t="shared" si="1"/>
        <v>1748.8</v>
      </c>
      <c r="H43" s="311"/>
    </row>
    <row r="44" spans="1:8" ht="12.75">
      <c r="A44" s="91"/>
      <c r="B44" s="35"/>
      <c r="C44" s="39"/>
      <c r="D44" s="39">
        <v>120</v>
      </c>
      <c r="E44" s="37" t="s">
        <v>76</v>
      </c>
      <c r="F44" s="28">
        <v>1748.8</v>
      </c>
      <c r="G44" s="28">
        <v>1748.8</v>
      </c>
      <c r="H44" s="311"/>
    </row>
    <row r="45" spans="1:8" ht="38.25">
      <c r="A45" s="188"/>
      <c r="B45" s="32" t="s">
        <v>87</v>
      </c>
      <c r="C45" s="32"/>
      <c r="D45" s="32"/>
      <c r="E45" s="34" t="s">
        <v>88</v>
      </c>
      <c r="F45" s="90">
        <f>F46</f>
        <v>31516.300000000003</v>
      </c>
      <c r="G45" s="90">
        <f>G46</f>
        <v>31516.300000000003</v>
      </c>
      <c r="H45" s="311"/>
    </row>
    <row r="46" spans="1:8" ht="12.75">
      <c r="A46" s="188"/>
      <c r="B46" s="32"/>
      <c r="C46" s="36" t="s">
        <v>231</v>
      </c>
      <c r="D46" s="39"/>
      <c r="E46" s="37" t="s">
        <v>112</v>
      </c>
      <c r="F46" s="28">
        <f>F47+F55+F65+F69</f>
        <v>31516.300000000003</v>
      </c>
      <c r="G46" s="28">
        <f>G47+G55+G65+G69</f>
        <v>31516.300000000003</v>
      </c>
      <c r="H46" s="311"/>
    </row>
    <row r="47" spans="1:8" ht="25.5">
      <c r="A47" s="188"/>
      <c r="B47" s="32"/>
      <c r="C47" s="39" t="s">
        <v>232</v>
      </c>
      <c r="D47" s="32"/>
      <c r="E47" s="37" t="s">
        <v>635</v>
      </c>
      <c r="F47" s="28">
        <f>F48</f>
        <v>120</v>
      </c>
      <c r="G47" s="28">
        <f>G48</f>
        <v>120</v>
      </c>
      <c r="H47" s="311"/>
    </row>
    <row r="48" spans="1:8" ht="51">
      <c r="A48" s="188"/>
      <c r="B48" s="32"/>
      <c r="C48" s="39" t="s">
        <v>637</v>
      </c>
      <c r="D48" s="39"/>
      <c r="E48" s="37" t="s">
        <v>636</v>
      </c>
      <c r="F48" s="28">
        <f>F49+F52</f>
        <v>120</v>
      </c>
      <c r="G48" s="28">
        <f>G49+G52</f>
        <v>120</v>
      </c>
      <c r="H48" s="311"/>
    </row>
    <row r="49" spans="1:8" ht="25.5">
      <c r="A49" s="188"/>
      <c r="B49" s="32"/>
      <c r="C49" s="39" t="s">
        <v>640</v>
      </c>
      <c r="D49" s="39"/>
      <c r="E49" s="37" t="s">
        <v>638</v>
      </c>
      <c r="F49" s="28">
        <f>F50</f>
        <v>20</v>
      </c>
      <c r="G49" s="28">
        <f>G50</f>
        <v>20</v>
      </c>
      <c r="H49" s="311"/>
    </row>
    <row r="50" spans="1:8" ht="12.75">
      <c r="A50" s="188"/>
      <c r="B50" s="32"/>
      <c r="C50" s="36"/>
      <c r="D50" s="39">
        <v>200</v>
      </c>
      <c r="E50" s="37" t="s">
        <v>80</v>
      </c>
      <c r="F50" s="28">
        <f>F51</f>
        <v>20</v>
      </c>
      <c r="G50" s="28">
        <f>G51</f>
        <v>20</v>
      </c>
      <c r="H50" s="311"/>
    </row>
    <row r="51" spans="1:8" ht="12.75">
      <c r="A51" s="188"/>
      <c r="B51" s="32"/>
      <c r="C51" s="36"/>
      <c r="D51" s="39">
        <v>240</v>
      </c>
      <c r="E51" s="37" t="s">
        <v>81</v>
      </c>
      <c r="F51" s="28">
        <v>20</v>
      </c>
      <c r="G51" s="28">
        <v>20</v>
      </c>
      <c r="H51" s="311"/>
    </row>
    <row r="52" spans="1:8" ht="63.75">
      <c r="A52" s="188"/>
      <c r="B52" s="32"/>
      <c r="C52" s="39" t="s">
        <v>641</v>
      </c>
      <c r="D52" s="39"/>
      <c r="E52" s="37" t="s">
        <v>639</v>
      </c>
      <c r="F52" s="28">
        <f>F53</f>
        <v>100</v>
      </c>
      <c r="G52" s="28">
        <f>G53</f>
        <v>100</v>
      </c>
      <c r="H52" s="311"/>
    </row>
    <row r="53" spans="1:8" ht="12.75">
      <c r="A53" s="188"/>
      <c r="B53" s="32"/>
      <c r="C53" s="36"/>
      <c r="D53" s="39">
        <v>200</v>
      </c>
      <c r="E53" s="37" t="s">
        <v>80</v>
      </c>
      <c r="F53" s="28">
        <f>F54</f>
        <v>100</v>
      </c>
      <c r="G53" s="28">
        <f>G54</f>
        <v>100</v>
      </c>
      <c r="H53" s="311"/>
    </row>
    <row r="54" spans="1:8" ht="12.75">
      <c r="A54" s="188"/>
      <c r="B54" s="32"/>
      <c r="C54" s="36"/>
      <c r="D54" s="39">
        <v>240</v>
      </c>
      <c r="E54" s="37" t="s">
        <v>81</v>
      </c>
      <c r="F54" s="28">
        <v>100</v>
      </c>
      <c r="G54" s="28">
        <v>100</v>
      </c>
      <c r="H54" s="311"/>
    </row>
    <row r="55" spans="1:8" ht="25.5">
      <c r="A55" s="188"/>
      <c r="B55" s="32"/>
      <c r="C55" s="36" t="s">
        <v>642</v>
      </c>
      <c r="D55" s="39"/>
      <c r="E55" s="37" t="s">
        <v>113</v>
      </c>
      <c r="F55" s="28">
        <f>F56+F59+F62</f>
        <v>1379.3</v>
      </c>
      <c r="G55" s="28">
        <f>G56+G59+G62</f>
        <v>1379.3</v>
      </c>
      <c r="H55" s="311"/>
    </row>
    <row r="56" spans="1:8" ht="12.75">
      <c r="A56" s="188"/>
      <c r="B56" s="32"/>
      <c r="C56" s="36" t="s">
        <v>643</v>
      </c>
      <c r="D56" s="39"/>
      <c r="E56" s="37" t="s">
        <v>114</v>
      </c>
      <c r="F56" s="28">
        <f>F57</f>
        <v>416.4</v>
      </c>
      <c r="G56" s="28">
        <f>G57</f>
        <v>416.4</v>
      </c>
      <c r="H56" s="311"/>
    </row>
    <row r="57" spans="1:8" ht="12.75">
      <c r="A57" s="188"/>
      <c r="B57" s="32"/>
      <c r="C57" s="39"/>
      <c r="D57" s="39">
        <v>200</v>
      </c>
      <c r="E57" s="37" t="s">
        <v>80</v>
      </c>
      <c r="F57" s="28">
        <f>F58</f>
        <v>416.4</v>
      </c>
      <c r="G57" s="28">
        <f>G58</f>
        <v>416.4</v>
      </c>
      <c r="H57" s="311"/>
    </row>
    <row r="58" spans="1:8" ht="12.75">
      <c r="A58" s="188"/>
      <c r="B58" s="32"/>
      <c r="C58" s="39"/>
      <c r="D58" s="39">
        <v>240</v>
      </c>
      <c r="E58" s="37" t="s">
        <v>81</v>
      </c>
      <c r="F58" s="28">
        <v>416.4</v>
      </c>
      <c r="G58" s="28">
        <v>416.4</v>
      </c>
      <c r="H58" s="311"/>
    </row>
    <row r="59" spans="1:8" ht="12.75">
      <c r="A59" s="188"/>
      <c r="B59" s="32"/>
      <c r="C59" s="36" t="s">
        <v>644</v>
      </c>
      <c r="D59" s="39"/>
      <c r="E59" s="37" t="s">
        <v>115</v>
      </c>
      <c r="F59" s="28">
        <f>F60</f>
        <v>300</v>
      </c>
      <c r="G59" s="28">
        <f>G60</f>
        <v>300</v>
      </c>
      <c r="H59" s="311"/>
    </row>
    <row r="60" spans="1:8" ht="12.75">
      <c r="A60" s="188"/>
      <c r="B60" s="32"/>
      <c r="C60" s="39"/>
      <c r="D60" s="39">
        <v>200</v>
      </c>
      <c r="E60" s="37" t="s">
        <v>80</v>
      </c>
      <c r="F60" s="28">
        <f>F61</f>
        <v>300</v>
      </c>
      <c r="G60" s="28">
        <f>G61</f>
        <v>300</v>
      </c>
      <c r="H60" s="311"/>
    </row>
    <row r="61" spans="1:8" ht="12.75">
      <c r="A61" s="188"/>
      <c r="B61" s="32"/>
      <c r="C61" s="39"/>
      <c r="D61" s="39">
        <v>240</v>
      </c>
      <c r="E61" s="37" t="s">
        <v>81</v>
      </c>
      <c r="F61" s="28">
        <v>300</v>
      </c>
      <c r="G61" s="28">
        <v>300</v>
      </c>
      <c r="H61" s="311"/>
    </row>
    <row r="62" spans="1:8" ht="25.5">
      <c r="A62" s="188"/>
      <c r="B62" s="32"/>
      <c r="C62" s="36" t="s">
        <v>645</v>
      </c>
      <c r="D62" s="39"/>
      <c r="E62" s="37" t="s">
        <v>116</v>
      </c>
      <c r="F62" s="28">
        <f>F63</f>
        <v>662.9</v>
      </c>
      <c r="G62" s="28">
        <f>G63</f>
        <v>662.9</v>
      </c>
      <c r="H62" s="311"/>
    </row>
    <row r="63" spans="1:8" ht="12.75">
      <c r="A63" s="188"/>
      <c r="B63" s="32"/>
      <c r="C63" s="39"/>
      <c r="D63" s="39">
        <v>200</v>
      </c>
      <c r="E63" s="37" t="s">
        <v>80</v>
      </c>
      <c r="F63" s="28">
        <f>F64</f>
        <v>662.9</v>
      </c>
      <c r="G63" s="28">
        <f>G64</f>
        <v>662.9</v>
      </c>
      <c r="H63" s="311"/>
    </row>
    <row r="64" spans="1:8" ht="12.75">
      <c r="A64" s="188"/>
      <c r="B64" s="32"/>
      <c r="C64" s="39"/>
      <c r="D64" s="39">
        <v>240</v>
      </c>
      <c r="E64" s="37" t="s">
        <v>81</v>
      </c>
      <c r="F64" s="28">
        <v>662.9</v>
      </c>
      <c r="G64" s="28">
        <v>662.9</v>
      </c>
      <c r="H64" s="311"/>
    </row>
    <row r="65" spans="1:8" ht="42.75" customHeight="1">
      <c r="A65" s="188"/>
      <c r="B65" s="32"/>
      <c r="C65" s="36" t="s">
        <v>650</v>
      </c>
      <c r="D65" s="39"/>
      <c r="E65" s="37" t="s">
        <v>646</v>
      </c>
      <c r="F65" s="28">
        <f aca="true" t="shared" si="2" ref="F65:G67">F66</f>
        <v>706.1</v>
      </c>
      <c r="G65" s="28">
        <f t="shared" si="2"/>
        <v>706.1</v>
      </c>
      <c r="H65" s="311"/>
    </row>
    <row r="66" spans="1:8" ht="38.25">
      <c r="A66" s="188"/>
      <c r="B66" s="32"/>
      <c r="C66" s="39" t="s">
        <v>651</v>
      </c>
      <c r="D66" s="39"/>
      <c r="E66" s="37" t="s">
        <v>86</v>
      </c>
      <c r="F66" s="28">
        <f t="shared" si="2"/>
        <v>706.1</v>
      </c>
      <c r="G66" s="28">
        <f t="shared" si="2"/>
        <v>706.1</v>
      </c>
      <c r="H66" s="311"/>
    </row>
    <row r="67" spans="1:8" ht="12.75">
      <c r="A67" s="188"/>
      <c r="B67" s="32"/>
      <c r="C67" s="39"/>
      <c r="D67" s="39">
        <v>200</v>
      </c>
      <c r="E67" s="37" t="s">
        <v>80</v>
      </c>
      <c r="F67" s="28">
        <f t="shared" si="2"/>
        <v>706.1</v>
      </c>
      <c r="G67" s="28">
        <f t="shared" si="2"/>
        <v>706.1</v>
      </c>
      <c r="H67" s="311"/>
    </row>
    <row r="68" spans="1:8" ht="12.75">
      <c r="A68" s="188"/>
      <c r="B68" s="32"/>
      <c r="C68" s="39"/>
      <c r="D68" s="39">
        <v>240</v>
      </c>
      <c r="E68" s="37" t="s">
        <v>81</v>
      </c>
      <c r="F68" s="28">
        <v>706.1</v>
      </c>
      <c r="G68" s="28">
        <v>706.1</v>
      </c>
      <c r="H68" s="311"/>
    </row>
    <row r="69" spans="1:8" ht="25.5">
      <c r="A69" s="188"/>
      <c r="B69" s="32"/>
      <c r="C69" s="36" t="s">
        <v>649</v>
      </c>
      <c r="D69" s="39"/>
      <c r="E69" s="37" t="s">
        <v>647</v>
      </c>
      <c r="F69" s="28">
        <f>F70+F78</f>
        <v>29310.9</v>
      </c>
      <c r="G69" s="28">
        <f>G70+G78</f>
        <v>29310.9</v>
      </c>
      <c r="H69" s="311"/>
    </row>
    <row r="70" spans="1:8" ht="25.5">
      <c r="A70" s="188"/>
      <c r="B70" s="32"/>
      <c r="C70" s="39" t="s">
        <v>657</v>
      </c>
      <c r="D70" s="39"/>
      <c r="E70" s="37" t="s">
        <v>656</v>
      </c>
      <c r="F70" s="28">
        <f>F71</f>
        <v>29140.7</v>
      </c>
      <c r="G70" s="28">
        <f>G71</f>
        <v>29140.7</v>
      </c>
      <c r="H70" s="311"/>
    </row>
    <row r="71" spans="1:8" ht="25.5">
      <c r="A71" s="188"/>
      <c r="B71" s="32"/>
      <c r="C71" s="39" t="s">
        <v>658</v>
      </c>
      <c r="D71" s="39"/>
      <c r="E71" s="37" t="s">
        <v>648</v>
      </c>
      <c r="F71" s="28">
        <f>F72+F75+F76</f>
        <v>29140.7</v>
      </c>
      <c r="G71" s="28">
        <f>G72+G75+G76</f>
        <v>29140.7</v>
      </c>
      <c r="H71" s="311"/>
    </row>
    <row r="72" spans="1:8" ht="38.25">
      <c r="A72" s="188"/>
      <c r="B72" s="32"/>
      <c r="C72" s="39"/>
      <c r="D72" s="39">
        <v>100</v>
      </c>
      <c r="E72" s="37" t="s">
        <v>75</v>
      </c>
      <c r="F72" s="28">
        <f>F73</f>
        <v>28073.4</v>
      </c>
      <c r="G72" s="28">
        <f>G73</f>
        <v>28073.4</v>
      </c>
      <c r="H72" s="311"/>
    </row>
    <row r="73" spans="1:8" ht="12.75">
      <c r="A73" s="188"/>
      <c r="B73" s="32"/>
      <c r="C73" s="39"/>
      <c r="D73" s="39">
        <v>120</v>
      </c>
      <c r="E73" s="37" t="s">
        <v>76</v>
      </c>
      <c r="F73" s="28">
        <v>28073.4</v>
      </c>
      <c r="G73" s="28">
        <v>28073.4</v>
      </c>
      <c r="H73" s="311"/>
    </row>
    <row r="74" spans="1:8" ht="12.75">
      <c r="A74" s="188"/>
      <c r="B74" s="32"/>
      <c r="C74" s="39"/>
      <c r="D74" s="39">
        <v>200</v>
      </c>
      <c r="E74" s="37" t="s">
        <v>80</v>
      </c>
      <c r="F74" s="28">
        <f>F75</f>
        <v>1065.5</v>
      </c>
      <c r="G74" s="28">
        <f>G75</f>
        <v>1065.5</v>
      </c>
      <c r="H74" s="311"/>
    </row>
    <row r="75" spans="1:8" ht="12.75">
      <c r="A75" s="188"/>
      <c r="B75" s="32"/>
      <c r="C75" s="39"/>
      <c r="D75" s="39">
        <v>240</v>
      </c>
      <c r="E75" s="37" t="s">
        <v>81</v>
      </c>
      <c r="F75" s="28">
        <v>1065.5</v>
      </c>
      <c r="G75" s="28">
        <v>1065.5</v>
      </c>
      <c r="H75" s="311"/>
    </row>
    <row r="76" spans="1:8" ht="12.75">
      <c r="A76" s="188"/>
      <c r="B76" s="32"/>
      <c r="C76" s="39"/>
      <c r="D76" s="39">
        <v>800</v>
      </c>
      <c r="E76" s="37" t="s">
        <v>82</v>
      </c>
      <c r="F76" s="28">
        <f>F77</f>
        <v>1.8</v>
      </c>
      <c r="G76" s="28">
        <f>G77</f>
        <v>1.8</v>
      </c>
      <c r="H76" s="311"/>
    </row>
    <row r="77" spans="1:8" ht="12.75">
      <c r="A77" s="188"/>
      <c r="B77" s="32"/>
      <c r="C77" s="39"/>
      <c r="D77" s="39">
        <v>850</v>
      </c>
      <c r="E77" s="37" t="s">
        <v>84</v>
      </c>
      <c r="F77" s="28">
        <v>1.8</v>
      </c>
      <c r="G77" s="28">
        <v>1.8</v>
      </c>
      <c r="H77" s="311"/>
    </row>
    <row r="78" spans="1:8" ht="38.25">
      <c r="A78" s="188"/>
      <c r="B78" s="32"/>
      <c r="C78" s="39" t="s">
        <v>659</v>
      </c>
      <c r="D78" s="39"/>
      <c r="E78" s="37" t="s">
        <v>655</v>
      </c>
      <c r="F78" s="28">
        <f>F79+F82+F85</f>
        <v>170.2</v>
      </c>
      <c r="G78" s="28">
        <f>G79+G82+G85</f>
        <v>170.2</v>
      </c>
      <c r="H78" s="311"/>
    </row>
    <row r="79" spans="1:8" ht="25.5">
      <c r="A79" s="188"/>
      <c r="B79" s="32"/>
      <c r="C79" s="39" t="s">
        <v>660</v>
      </c>
      <c r="D79" s="39"/>
      <c r="E79" s="37" t="s">
        <v>1</v>
      </c>
      <c r="F79" s="28">
        <f>F80</f>
        <v>124.9</v>
      </c>
      <c r="G79" s="28">
        <f>G80</f>
        <v>124.9</v>
      </c>
      <c r="H79" s="311"/>
    </row>
    <row r="80" spans="1:8" ht="38.25">
      <c r="A80" s="188"/>
      <c r="B80" s="32"/>
      <c r="C80" s="39"/>
      <c r="D80" s="39">
        <v>100</v>
      </c>
      <c r="E80" s="37" t="s">
        <v>75</v>
      </c>
      <c r="F80" s="28">
        <f>F81</f>
        <v>124.9</v>
      </c>
      <c r="G80" s="28">
        <f>G81</f>
        <v>124.9</v>
      </c>
      <c r="H80" s="311"/>
    </row>
    <row r="81" spans="1:8" ht="12.75">
      <c r="A81" s="188"/>
      <c r="B81" s="32"/>
      <c r="C81" s="39"/>
      <c r="D81" s="39">
        <v>120</v>
      </c>
      <c r="E81" s="37" t="s">
        <v>76</v>
      </c>
      <c r="F81" s="28">
        <v>124.9</v>
      </c>
      <c r="G81" s="28">
        <v>124.9</v>
      </c>
      <c r="H81" s="311"/>
    </row>
    <row r="82" spans="1:8" ht="12.75">
      <c r="A82" s="188"/>
      <c r="B82" s="32"/>
      <c r="C82" s="31" t="s">
        <v>661</v>
      </c>
      <c r="D82" s="42"/>
      <c r="E82" s="37" t="s">
        <v>127</v>
      </c>
      <c r="F82" s="28">
        <f>F83</f>
        <v>16.1</v>
      </c>
      <c r="G82" s="28">
        <f>G83</f>
        <v>16.1</v>
      </c>
      <c r="H82" s="311"/>
    </row>
    <row r="83" spans="1:8" ht="12.75">
      <c r="A83" s="188"/>
      <c r="B83" s="32"/>
      <c r="C83" s="39"/>
      <c r="D83" s="39">
        <v>200</v>
      </c>
      <c r="E83" s="37" t="s">
        <v>80</v>
      </c>
      <c r="F83" s="28">
        <f>F84</f>
        <v>16.1</v>
      </c>
      <c r="G83" s="28">
        <f>G84</f>
        <v>16.1</v>
      </c>
      <c r="H83" s="311"/>
    </row>
    <row r="84" spans="1:8" ht="12.75">
      <c r="A84" s="188"/>
      <c r="B84" s="32"/>
      <c r="C84" s="39"/>
      <c r="D84" s="39">
        <v>240</v>
      </c>
      <c r="E84" s="44" t="s">
        <v>81</v>
      </c>
      <c r="F84" s="28">
        <v>16.1</v>
      </c>
      <c r="G84" s="28">
        <v>16.1</v>
      </c>
      <c r="H84" s="311"/>
    </row>
    <row r="85" spans="1:8" ht="51">
      <c r="A85" s="188"/>
      <c r="B85" s="32"/>
      <c r="C85" s="40" t="s">
        <v>662</v>
      </c>
      <c r="D85" s="53"/>
      <c r="E85" s="68" t="s">
        <v>0</v>
      </c>
      <c r="F85" s="28">
        <f>F86+F88</f>
        <v>29.2</v>
      </c>
      <c r="G85" s="28">
        <f>G86+G88</f>
        <v>29.2</v>
      </c>
      <c r="H85" s="311"/>
    </row>
    <row r="86" spans="1:8" ht="38.25">
      <c r="A86" s="188"/>
      <c r="B86" s="32"/>
      <c r="C86" s="40"/>
      <c r="D86" s="39">
        <v>100</v>
      </c>
      <c r="E86" s="37" t="s">
        <v>75</v>
      </c>
      <c r="F86" s="28">
        <f>F87</f>
        <v>27.7</v>
      </c>
      <c r="G86" s="28">
        <f>G87</f>
        <v>27.7</v>
      </c>
      <c r="H86" s="311"/>
    </row>
    <row r="87" spans="1:8" ht="12.75">
      <c r="A87" s="188"/>
      <c r="B87" s="32"/>
      <c r="C87" s="40"/>
      <c r="D87" s="39">
        <v>120</v>
      </c>
      <c r="E87" s="37" t="s">
        <v>76</v>
      </c>
      <c r="F87" s="28">
        <v>27.7</v>
      </c>
      <c r="G87" s="28">
        <v>27.7</v>
      </c>
      <c r="H87" s="311"/>
    </row>
    <row r="88" spans="1:8" ht="12.75">
      <c r="A88" s="188"/>
      <c r="B88" s="32"/>
      <c r="C88" s="40"/>
      <c r="D88" s="36" t="s">
        <v>140</v>
      </c>
      <c r="E88" s="37" t="s">
        <v>80</v>
      </c>
      <c r="F88" s="28">
        <f>F89</f>
        <v>1.5</v>
      </c>
      <c r="G88" s="28">
        <f>G89</f>
        <v>1.5</v>
      </c>
      <c r="H88" s="311"/>
    </row>
    <row r="89" spans="1:8" ht="12.75">
      <c r="A89" s="188"/>
      <c r="B89" s="32"/>
      <c r="C89" s="40"/>
      <c r="D89" s="36" t="s">
        <v>141</v>
      </c>
      <c r="E89" s="38" t="s">
        <v>81</v>
      </c>
      <c r="F89" s="28">
        <v>1.5</v>
      </c>
      <c r="G89" s="28">
        <v>1.5</v>
      </c>
      <c r="H89" s="311"/>
    </row>
    <row r="90" spans="1:8" ht="38.25">
      <c r="A90" s="188"/>
      <c r="B90" s="32" t="s">
        <v>89</v>
      </c>
      <c r="C90" s="32"/>
      <c r="D90" s="32"/>
      <c r="E90" s="193" t="s">
        <v>90</v>
      </c>
      <c r="F90" s="90">
        <f aca="true" t="shared" si="3" ref="F90:G94">F91</f>
        <v>181.9</v>
      </c>
      <c r="G90" s="90">
        <f t="shared" si="3"/>
        <v>181.9</v>
      </c>
      <c r="H90" s="311"/>
    </row>
    <row r="91" spans="1:8" ht="38.25">
      <c r="A91" s="91"/>
      <c r="B91" s="46"/>
      <c r="C91" s="36" t="s">
        <v>315</v>
      </c>
      <c r="D91" s="39"/>
      <c r="E91" s="37" t="s">
        <v>92</v>
      </c>
      <c r="F91" s="28">
        <f t="shared" si="3"/>
        <v>181.9</v>
      </c>
      <c r="G91" s="28">
        <f t="shared" si="3"/>
        <v>181.9</v>
      </c>
      <c r="H91" s="311"/>
    </row>
    <row r="92" spans="1:8" ht="51">
      <c r="A92" s="91"/>
      <c r="B92" s="46"/>
      <c r="C92" s="69" t="s">
        <v>322</v>
      </c>
      <c r="D92" s="54"/>
      <c r="E92" s="37" t="s">
        <v>93</v>
      </c>
      <c r="F92" s="28">
        <f t="shared" si="3"/>
        <v>181.9</v>
      </c>
      <c r="G92" s="28">
        <f t="shared" si="3"/>
        <v>181.9</v>
      </c>
      <c r="H92" s="311"/>
    </row>
    <row r="93" spans="1:8" ht="38.25">
      <c r="A93" s="91"/>
      <c r="B93" s="46"/>
      <c r="C93" s="36" t="s">
        <v>323</v>
      </c>
      <c r="D93" s="39"/>
      <c r="E93" s="37" t="s">
        <v>94</v>
      </c>
      <c r="F93" s="28">
        <f t="shared" si="3"/>
        <v>181.9</v>
      </c>
      <c r="G93" s="28">
        <f t="shared" si="3"/>
        <v>181.9</v>
      </c>
      <c r="H93" s="311"/>
    </row>
    <row r="94" spans="1:8" ht="12.75">
      <c r="A94" s="91"/>
      <c r="B94" s="46"/>
      <c r="C94" s="46"/>
      <c r="D94" s="46">
        <v>500</v>
      </c>
      <c r="E94" s="47" t="s">
        <v>95</v>
      </c>
      <c r="F94" s="28">
        <f t="shared" si="3"/>
        <v>181.9</v>
      </c>
      <c r="G94" s="28">
        <f t="shared" si="3"/>
        <v>181.9</v>
      </c>
      <c r="H94" s="311"/>
    </row>
    <row r="95" spans="1:8" ht="12.75">
      <c r="A95" s="91"/>
      <c r="B95" s="46"/>
      <c r="C95" s="46"/>
      <c r="D95" s="46">
        <v>540</v>
      </c>
      <c r="E95" s="47" t="s">
        <v>65</v>
      </c>
      <c r="F95" s="28">
        <v>181.9</v>
      </c>
      <c r="G95" s="28">
        <v>181.9</v>
      </c>
      <c r="H95" s="311"/>
    </row>
    <row r="96" spans="1:8" ht="12.75">
      <c r="A96" s="188"/>
      <c r="B96" s="189" t="s">
        <v>96</v>
      </c>
      <c r="C96" s="189"/>
      <c r="D96" s="189"/>
      <c r="E96" s="188" t="s">
        <v>97</v>
      </c>
      <c r="F96" s="90">
        <f aca="true" t="shared" si="4" ref="F96:G99">F97</f>
        <v>500</v>
      </c>
      <c r="G96" s="90">
        <f t="shared" si="4"/>
        <v>500</v>
      </c>
      <c r="H96" s="311"/>
    </row>
    <row r="97" spans="1:8" ht="38.25">
      <c r="A97" s="91"/>
      <c r="B97" s="194"/>
      <c r="C97" s="36" t="s">
        <v>315</v>
      </c>
      <c r="D97" s="39"/>
      <c r="E97" s="37" t="s">
        <v>98</v>
      </c>
      <c r="F97" s="28">
        <f t="shared" si="4"/>
        <v>500</v>
      </c>
      <c r="G97" s="28">
        <f t="shared" si="4"/>
        <v>500</v>
      </c>
      <c r="H97" s="311"/>
    </row>
    <row r="98" spans="1:8" ht="12.75">
      <c r="A98" s="91"/>
      <c r="B98" s="46"/>
      <c r="C98" s="39" t="s">
        <v>320</v>
      </c>
      <c r="D98" s="39"/>
      <c r="E98" s="37" t="s">
        <v>268</v>
      </c>
      <c r="F98" s="28">
        <f t="shared" si="4"/>
        <v>500</v>
      </c>
      <c r="G98" s="28">
        <f t="shared" si="4"/>
        <v>500</v>
      </c>
      <c r="H98" s="311"/>
    </row>
    <row r="99" spans="1:8" ht="12.75">
      <c r="A99" s="91"/>
      <c r="B99" s="46"/>
      <c r="C99" s="39"/>
      <c r="D99" s="39">
        <v>800</v>
      </c>
      <c r="E99" s="37" t="s">
        <v>82</v>
      </c>
      <c r="F99" s="28">
        <f t="shared" si="4"/>
        <v>500</v>
      </c>
      <c r="G99" s="28">
        <f t="shared" si="4"/>
        <v>500</v>
      </c>
      <c r="H99" s="311"/>
    </row>
    <row r="100" spans="1:8" ht="12.75">
      <c r="A100" s="91"/>
      <c r="B100" s="46"/>
      <c r="C100" s="39"/>
      <c r="D100" s="39">
        <v>870</v>
      </c>
      <c r="E100" s="38" t="s">
        <v>99</v>
      </c>
      <c r="F100" s="28">
        <v>500</v>
      </c>
      <c r="G100" s="28">
        <v>500</v>
      </c>
      <c r="H100" s="311"/>
    </row>
    <row r="101" spans="1:8" ht="12.75">
      <c r="A101" s="91"/>
      <c r="B101" s="46"/>
      <c r="C101" s="46"/>
      <c r="D101" s="39"/>
      <c r="E101" s="35"/>
      <c r="F101" s="28"/>
      <c r="G101" s="28"/>
      <c r="H101" s="311"/>
    </row>
    <row r="102" spans="1:8" ht="12.75">
      <c r="A102" s="188"/>
      <c r="B102" s="43" t="s">
        <v>100</v>
      </c>
      <c r="C102" s="43"/>
      <c r="D102" s="43"/>
      <c r="E102" s="89" t="s">
        <v>101</v>
      </c>
      <c r="F102" s="90">
        <f>F103+F126+F134+F140+F149</f>
        <v>17620.4</v>
      </c>
      <c r="G102" s="90">
        <f>G103+G126+G134+G140+G149</f>
        <v>12810.2</v>
      </c>
      <c r="H102" s="311"/>
    </row>
    <row r="103" spans="1:8" ht="25.5">
      <c r="A103" s="91"/>
      <c r="B103" s="39"/>
      <c r="C103" s="36" t="s">
        <v>222</v>
      </c>
      <c r="D103" s="39"/>
      <c r="E103" s="37" t="s">
        <v>102</v>
      </c>
      <c r="F103" s="28">
        <f>F104+F108+F114+F117+F123+F111+F120</f>
        <v>5025.8</v>
      </c>
      <c r="G103" s="28">
        <f>G104+G108+G114+G117+G123+G111+G120</f>
        <v>3025.8</v>
      </c>
      <c r="H103" s="311"/>
    </row>
    <row r="104" spans="1:8" ht="38.25">
      <c r="A104" s="91"/>
      <c r="B104" s="40"/>
      <c r="C104" s="36" t="s">
        <v>225</v>
      </c>
      <c r="D104" s="32"/>
      <c r="E104" s="37" t="s">
        <v>226</v>
      </c>
      <c r="F104" s="28">
        <f aca="true" t="shared" si="5" ref="F104:G106">F105</f>
        <v>300</v>
      </c>
      <c r="G104" s="28">
        <f t="shared" si="5"/>
        <v>300</v>
      </c>
      <c r="H104" s="311"/>
    </row>
    <row r="105" spans="1:8" ht="25.5">
      <c r="A105" s="91"/>
      <c r="B105" s="40"/>
      <c r="C105" s="48" t="s">
        <v>224</v>
      </c>
      <c r="D105" s="40"/>
      <c r="E105" s="41" t="s">
        <v>600</v>
      </c>
      <c r="F105" s="28">
        <f t="shared" si="5"/>
        <v>300</v>
      </c>
      <c r="G105" s="28">
        <f t="shared" si="5"/>
        <v>300</v>
      </c>
      <c r="H105" s="311"/>
    </row>
    <row r="106" spans="1:8" ht="12.75">
      <c r="A106" s="91"/>
      <c r="B106" s="39"/>
      <c r="C106" s="39"/>
      <c r="D106" s="39">
        <v>200</v>
      </c>
      <c r="E106" s="37" t="s">
        <v>80</v>
      </c>
      <c r="F106" s="28">
        <f t="shared" si="5"/>
        <v>300</v>
      </c>
      <c r="G106" s="28">
        <f t="shared" si="5"/>
        <v>300</v>
      </c>
      <c r="H106" s="311"/>
    </row>
    <row r="107" spans="1:8" ht="12.75">
      <c r="A107" s="91"/>
      <c r="B107" s="39"/>
      <c r="C107" s="39"/>
      <c r="D107" s="39">
        <v>240</v>
      </c>
      <c r="E107" s="37" t="s">
        <v>81</v>
      </c>
      <c r="F107" s="28">
        <v>300</v>
      </c>
      <c r="G107" s="28">
        <v>300</v>
      </c>
      <c r="H107" s="311"/>
    </row>
    <row r="108" spans="1:8" ht="25.5">
      <c r="A108" s="91"/>
      <c r="B108" s="31"/>
      <c r="C108" s="49" t="s">
        <v>223</v>
      </c>
      <c r="D108" s="31"/>
      <c r="E108" s="45" t="s">
        <v>103</v>
      </c>
      <c r="F108" s="28">
        <f>F109</f>
        <v>800</v>
      </c>
      <c r="G108" s="28">
        <f>G109</f>
        <v>800</v>
      </c>
      <c r="H108" s="311"/>
    </row>
    <row r="109" spans="1:8" ht="12.75">
      <c r="A109" s="91"/>
      <c r="B109" s="39"/>
      <c r="C109" s="39"/>
      <c r="D109" s="39">
        <v>200</v>
      </c>
      <c r="E109" s="37" t="s">
        <v>80</v>
      </c>
      <c r="F109" s="28">
        <f>F110</f>
        <v>800</v>
      </c>
      <c r="G109" s="28">
        <f>G110</f>
        <v>800</v>
      </c>
      <c r="H109" s="311"/>
    </row>
    <row r="110" spans="1:8" ht="12.75">
      <c r="A110" s="91"/>
      <c r="B110" s="39"/>
      <c r="C110" s="39"/>
      <c r="D110" s="39">
        <v>240</v>
      </c>
      <c r="E110" s="37" t="s">
        <v>81</v>
      </c>
      <c r="F110" s="28">
        <v>800</v>
      </c>
      <c r="G110" s="28">
        <v>800</v>
      </c>
      <c r="H110" s="311"/>
    </row>
    <row r="111" spans="1:8" ht="30" customHeight="1">
      <c r="A111" s="91"/>
      <c r="B111" s="39"/>
      <c r="C111" s="36" t="s">
        <v>227</v>
      </c>
      <c r="D111" s="39"/>
      <c r="E111" s="37" t="s">
        <v>104</v>
      </c>
      <c r="F111" s="28">
        <f>F112</f>
        <v>60</v>
      </c>
      <c r="G111" s="28">
        <f>G112</f>
        <v>60</v>
      </c>
      <c r="H111" s="311"/>
    </row>
    <row r="112" spans="1:8" ht="12.75">
      <c r="A112" s="91"/>
      <c r="B112" s="39"/>
      <c r="C112" s="39"/>
      <c r="D112" s="39">
        <v>200</v>
      </c>
      <c r="E112" s="37" t="s">
        <v>80</v>
      </c>
      <c r="F112" s="28">
        <f>F113</f>
        <v>60</v>
      </c>
      <c r="G112" s="28">
        <f>G113</f>
        <v>60</v>
      </c>
      <c r="H112" s="311"/>
    </row>
    <row r="113" spans="1:8" ht="12.75">
      <c r="A113" s="91"/>
      <c r="B113" s="39"/>
      <c r="C113" s="40"/>
      <c r="D113" s="40">
        <v>240</v>
      </c>
      <c r="E113" s="41" t="s">
        <v>81</v>
      </c>
      <c r="F113" s="28">
        <v>60</v>
      </c>
      <c r="G113" s="28">
        <v>60</v>
      </c>
      <c r="H113" s="311"/>
    </row>
    <row r="114" spans="1:8" ht="25.5">
      <c r="A114" s="91"/>
      <c r="B114" s="39"/>
      <c r="C114" s="36" t="s">
        <v>228</v>
      </c>
      <c r="D114" s="39"/>
      <c r="E114" s="37" t="s">
        <v>30</v>
      </c>
      <c r="F114" s="28">
        <f>F115</f>
        <v>150</v>
      </c>
      <c r="G114" s="28">
        <f>G115</f>
        <v>150</v>
      </c>
      <c r="H114" s="311"/>
    </row>
    <row r="115" spans="1:8" ht="12.75">
      <c r="A115" s="91"/>
      <c r="B115" s="39"/>
      <c r="C115" s="39"/>
      <c r="D115" s="39">
        <v>200</v>
      </c>
      <c r="E115" s="37" t="s">
        <v>80</v>
      </c>
      <c r="F115" s="28">
        <f>F116</f>
        <v>150</v>
      </c>
      <c r="G115" s="28">
        <f>G116</f>
        <v>150</v>
      </c>
      <c r="H115" s="311"/>
    </row>
    <row r="116" spans="1:8" ht="12.75">
      <c r="A116" s="91"/>
      <c r="B116" s="40"/>
      <c r="C116" s="39"/>
      <c r="D116" s="39">
        <v>240</v>
      </c>
      <c r="E116" s="37" t="s">
        <v>81</v>
      </c>
      <c r="F116" s="28">
        <v>150</v>
      </c>
      <c r="G116" s="28">
        <v>150</v>
      </c>
      <c r="H116" s="311"/>
    </row>
    <row r="117" spans="1:8" ht="25.5">
      <c r="A117" s="91"/>
      <c r="B117" s="39"/>
      <c r="C117" s="36" t="s">
        <v>587</v>
      </c>
      <c r="D117" s="46"/>
      <c r="E117" s="47" t="s">
        <v>588</v>
      </c>
      <c r="F117" s="28">
        <f>F118</f>
        <v>160</v>
      </c>
      <c r="G117" s="28">
        <f>G118</f>
        <v>160</v>
      </c>
      <c r="H117" s="311"/>
    </row>
    <row r="118" spans="1:8" ht="12.75">
      <c r="A118" s="91"/>
      <c r="B118" s="39"/>
      <c r="C118" s="39"/>
      <c r="D118" s="39">
        <v>200</v>
      </c>
      <c r="E118" s="37" t="s">
        <v>80</v>
      </c>
      <c r="F118" s="28">
        <f>F119</f>
        <v>160</v>
      </c>
      <c r="G118" s="28">
        <f>G119</f>
        <v>160</v>
      </c>
      <c r="H118" s="311"/>
    </row>
    <row r="119" spans="1:8" ht="12.75">
      <c r="A119" s="91"/>
      <c r="B119" s="31"/>
      <c r="C119" s="31"/>
      <c r="D119" s="39">
        <v>240</v>
      </c>
      <c r="E119" s="37" t="s">
        <v>81</v>
      </c>
      <c r="F119" s="28">
        <v>160</v>
      </c>
      <c r="G119" s="28">
        <v>160</v>
      </c>
      <c r="H119" s="311"/>
    </row>
    <row r="120" spans="1:8" ht="38.25">
      <c r="A120" s="91"/>
      <c r="B120" s="31"/>
      <c r="C120" s="31" t="s">
        <v>229</v>
      </c>
      <c r="D120" s="39"/>
      <c r="E120" s="37" t="s">
        <v>197</v>
      </c>
      <c r="F120" s="28">
        <f>F121</f>
        <v>2000</v>
      </c>
      <c r="G120" s="28">
        <f>G121</f>
        <v>0</v>
      </c>
      <c r="H120" s="311"/>
    </row>
    <row r="121" spans="1:8" ht="12.75">
      <c r="A121" s="91"/>
      <c r="B121" s="31"/>
      <c r="C121" s="31"/>
      <c r="D121" s="39">
        <v>200</v>
      </c>
      <c r="E121" s="37" t="s">
        <v>80</v>
      </c>
      <c r="F121" s="28">
        <f>F122</f>
        <v>2000</v>
      </c>
      <c r="G121" s="28">
        <f>G122</f>
        <v>0</v>
      </c>
      <c r="H121" s="311"/>
    </row>
    <row r="122" spans="1:8" ht="12.75">
      <c r="A122" s="91"/>
      <c r="B122" s="31"/>
      <c r="C122" s="31"/>
      <c r="D122" s="39">
        <v>240</v>
      </c>
      <c r="E122" s="37" t="s">
        <v>81</v>
      </c>
      <c r="F122" s="28">
        <v>2000</v>
      </c>
      <c r="G122" s="28">
        <v>0</v>
      </c>
      <c r="H122" s="311"/>
    </row>
    <row r="123" spans="1:8" ht="38.25">
      <c r="A123" s="91"/>
      <c r="B123" s="31"/>
      <c r="C123" s="36" t="s">
        <v>230</v>
      </c>
      <c r="D123" s="31"/>
      <c r="E123" s="45" t="s">
        <v>150</v>
      </c>
      <c r="F123" s="28">
        <f>F124</f>
        <v>1555.8</v>
      </c>
      <c r="G123" s="28">
        <f>G124</f>
        <v>1555.8</v>
      </c>
      <c r="H123" s="311"/>
    </row>
    <row r="124" spans="1:8" ht="25.5">
      <c r="A124" s="91"/>
      <c r="B124" s="31"/>
      <c r="C124" s="31"/>
      <c r="D124" s="42">
        <v>400</v>
      </c>
      <c r="E124" s="47" t="s">
        <v>146</v>
      </c>
      <c r="F124" s="28">
        <f>F125</f>
        <v>1555.8</v>
      </c>
      <c r="G124" s="28">
        <f>G125</f>
        <v>1555.8</v>
      </c>
      <c r="H124" s="311"/>
    </row>
    <row r="125" spans="1:8" ht="12.75">
      <c r="A125" s="91"/>
      <c r="B125" s="31"/>
      <c r="C125" s="31"/>
      <c r="D125" s="42">
        <v>410</v>
      </c>
      <c r="E125" s="37" t="s">
        <v>147</v>
      </c>
      <c r="F125" s="28">
        <v>1555.8</v>
      </c>
      <c r="G125" s="28">
        <v>1555.8</v>
      </c>
      <c r="H125" s="311"/>
    </row>
    <row r="126" spans="1:8" ht="12.75">
      <c r="A126" s="91"/>
      <c r="B126" s="31"/>
      <c r="C126" s="36" t="s">
        <v>231</v>
      </c>
      <c r="D126" s="39"/>
      <c r="E126" s="37" t="s">
        <v>112</v>
      </c>
      <c r="F126" s="28">
        <f>F127</f>
        <v>404</v>
      </c>
      <c r="G126" s="28">
        <f>G127</f>
        <v>404</v>
      </c>
      <c r="H126" s="311"/>
    </row>
    <row r="127" spans="1:8" ht="39" customHeight="1">
      <c r="A127" s="91"/>
      <c r="B127" s="31"/>
      <c r="C127" s="36" t="s">
        <v>650</v>
      </c>
      <c r="D127" s="39"/>
      <c r="E127" s="37" t="s">
        <v>646</v>
      </c>
      <c r="F127" s="28">
        <f>F128+F131</f>
        <v>404</v>
      </c>
      <c r="G127" s="28">
        <f>G128+G131</f>
        <v>404</v>
      </c>
      <c r="H127" s="311"/>
    </row>
    <row r="128" spans="1:8" ht="25.5">
      <c r="A128" s="91"/>
      <c r="B128" s="31"/>
      <c r="C128" s="39" t="s">
        <v>652</v>
      </c>
      <c r="D128" s="39"/>
      <c r="E128" s="37" t="s">
        <v>106</v>
      </c>
      <c r="F128" s="28">
        <f>F129</f>
        <v>4</v>
      </c>
      <c r="G128" s="28">
        <f>G129</f>
        <v>4</v>
      </c>
      <c r="H128" s="311"/>
    </row>
    <row r="129" spans="1:8" ht="12.75">
      <c r="A129" s="91"/>
      <c r="B129" s="31"/>
      <c r="C129" s="39"/>
      <c r="D129" s="39">
        <v>200</v>
      </c>
      <c r="E129" s="37" t="s">
        <v>80</v>
      </c>
      <c r="F129" s="28">
        <f>F130</f>
        <v>4</v>
      </c>
      <c r="G129" s="28">
        <f>G130</f>
        <v>4</v>
      </c>
      <c r="H129" s="311"/>
    </row>
    <row r="130" spans="1:8" ht="12.75">
      <c r="A130" s="91"/>
      <c r="B130" s="31"/>
      <c r="C130" s="39"/>
      <c r="D130" s="39">
        <v>240</v>
      </c>
      <c r="E130" s="37" t="s">
        <v>81</v>
      </c>
      <c r="F130" s="28">
        <v>4</v>
      </c>
      <c r="G130" s="28">
        <v>4</v>
      </c>
      <c r="H130" s="311"/>
    </row>
    <row r="131" spans="1:8" ht="25.5">
      <c r="A131" s="91"/>
      <c r="B131" s="31"/>
      <c r="C131" s="39" t="s">
        <v>653</v>
      </c>
      <c r="D131" s="39"/>
      <c r="E131" s="37" t="s">
        <v>107</v>
      </c>
      <c r="F131" s="28">
        <f>F132</f>
        <v>400</v>
      </c>
      <c r="G131" s="28">
        <f>G132</f>
        <v>400</v>
      </c>
      <c r="H131" s="311"/>
    </row>
    <row r="132" spans="1:8" ht="12.75">
      <c r="A132" s="91"/>
      <c r="B132" s="31"/>
      <c r="C132" s="39"/>
      <c r="D132" s="39">
        <v>200</v>
      </c>
      <c r="E132" s="37" t="s">
        <v>80</v>
      </c>
      <c r="F132" s="28">
        <f>F133</f>
        <v>400</v>
      </c>
      <c r="G132" s="28">
        <f>G133</f>
        <v>400</v>
      </c>
      <c r="H132" s="311"/>
    </row>
    <row r="133" spans="1:8" ht="20.25" customHeight="1">
      <c r="A133" s="91"/>
      <c r="B133" s="31"/>
      <c r="C133" s="39"/>
      <c r="D133" s="39">
        <v>240</v>
      </c>
      <c r="E133" s="37" t="s">
        <v>81</v>
      </c>
      <c r="F133" s="28">
        <v>400</v>
      </c>
      <c r="G133" s="28">
        <v>400</v>
      </c>
      <c r="H133" s="311"/>
    </row>
    <row r="134" spans="1:8" ht="25.5">
      <c r="A134" s="91"/>
      <c r="B134" s="31"/>
      <c r="C134" s="36" t="s">
        <v>234</v>
      </c>
      <c r="D134" s="39"/>
      <c r="E134" s="37" t="s">
        <v>124</v>
      </c>
      <c r="F134" s="28">
        <f aca="true" t="shared" si="6" ref="F134:G138">F135</f>
        <v>509.6</v>
      </c>
      <c r="G134" s="28">
        <f t="shared" si="6"/>
        <v>509.6</v>
      </c>
      <c r="H134" s="311"/>
    </row>
    <row r="135" spans="1:8" ht="25.5">
      <c r="A135" s="91"/>
      <c r="B135" s="31"/>
      <c r="C135" s="40" t="s">
        <v>275</v>
      </c>
      <c r="D135" s="53"/>
      <c r="E135" s="37" t="s">
        <v>195</v>
      </c>
      <c r="F135" s="28">
        <f t="shared" si="6"/>
        <v>509.6</v>
      </c>
      <c r="G135" s="28">
        <f t="shared" si="6"/>
        <v>509.6</v>
      </c>
      <c r="H135" s="311"/>
    </row>
    <row r="136" spans="1:8" ht="25.5">
      <c r="A136" s="91"/>
      <c r="B136" s="31"/>
      <c r="C136" s="40" t="s">
        <v>284</v>
      </c>
      <c r="D136" s="53"/>
      <c r="E136" s="37" t="s">
        <v>283</v>
      </c>
      <c r="F136" s="28">
        <f t="shared" si="6"/>
        <v>509.6</v>
      </c>
      <c r="G136" s="28">
        <f t="shared" si="6"/>
        <v>509.6</v>
      </c>
      <c r="H136" s="311"/>
    </row>
    <row r="137" spans="1:8" ht="12.75">
      <c r="A137" s="91"/>
      <c r="B137" s="31"/>
      <c r="C137" s="40" t="s">
        <v>40</v>
      </c>
      <c r="D137" s="53"/>
      <c r="E137" s="62" t="s">
        <v>47</v>
      </c>
      <c r="F137" s="28">
        <f t="shared" si="6"/>
        <v>509.6</v>
      </c>
      <c r="G137" s="28">
        <f t="shared" si="6"/>
        <v>509.6</v>
      </c>
      <c r="H137" s="311"/>
    </row>
    <row r="138" spans="1:8" ht="25.5">
      <c r="A138" s="91"/>
      <c r="B138" s="31"/>
      <c r="C138" s="40"/>
      <c r="D138" s="46">
        <v>600</v>
      </c>
      <c r="E138" s="47" t="s">
        <v>105</v>
      </c>
      <c r="F138" s="28">
        <f t="shared" si="6"/>
        <v>509.6</v>
      </c>
      <c r="G138" s="28">
        <f t="shared" si="6"/>
        <v>509.6</v>
      </c>
      <c r="H138" s="311"/>
    </row>
    <row r="139" spans="1:8" ht="12.75">
      <c r="A139" s="91"/>
      <c r="B139" s="31"/>
      <c r="C139" s="40"/>
      <c r="D139" s="53">
        <v>610</v>
      </c>
      <c r="E139" s="62" t="s">
        <v>135</v>
      </c>
      <c r="F139" s="28">
        <v>509.6</v>
      </c>
      <c r="G139" s="28">
        <v>509.6</v>
      </c>
      <c r="H139" s="311"/>
    </row>
    <row r="140" spans="1:8" ht="25.5">
      <c r="A140" s="91"/>
      <c r="B140" s="31"/>
      <c r="C140" s="36" t="s">
        <v>298</v>
      </c>
      <c r="D140" s="39"/>
      <c r="E140" s="37" t="s">
        <v>862</v>
      </c>
      <c r="F140" s="28">
        <f>F141</f>
        <v>961</v>
      </c>
      <c r="G140" s="28">
        <f>G141</f>
        <v>961</v>
      </c>
      <c r="H140" s="311"/>
    </row>
    <row r="141" spans="1:8" ht="12.75">
      <c r="A141" s="91"/>
      <c r="B141" s="31"/>
      <c r="C141" s="36" t="s">
        <v>299</v>
      </c>
      <c r="D141" s="39"/>
      <c r="E141" s="37" t="s">
        <v>111</v>
      </c>
      <c r="F141" s="28">
        <f>F142</f>
        <v>961</v>
      </c>
      <c r="G141" s="28">
        <f>G142</f>
        <v>961</v>
      </c>
      <c r="H141" s="311"/>
    </row>
    <row r="142" spans="1:8" ht="38.25">
      <c r="A142" s="91"/>
      <c r="B142" s="31"/>
      <c r="C142" s="36" t="s">
        <v>300</v>
      </c>
      <c r="D142" s="39"/>
      <c r="E142" s="37" t="s">
        <v>296</v>
      </c>
      <c r="F142" s="28">
        <f>F143+F146</f>
        <v>961</v>
      </c>
      <c r="G142" s="28">
        <f>G143+G146</f>
        <v>961</v>
      </c>
      <c r="H142" s="311"/>
    </row>
    <row r="143" spans="1:8" ht="12.75">
      <c r="A143" s="91"/>
      <c r="B143" s="31"/>
      <c r="C143" s="36" t="s">
        <v>301</v>
      </c>
      <c r="D143" s="39"/>
      <c r="E143" s="37" t="s">
        <v>358</v>
      </c>
      <c r="F143" s="28">
        <f>F144</f>
        <v>200</v>
      </c>
      <c r="G143" s="28">
        <f>G144</f>
        <v>200</v>
      </c>
      <c r="H143" s="311"/>
    </row>
    <row r="144" spans="1:8" ht="12.75">
      <c r="A144" s="91"/>
      <c r="B144" s="31"/>
      <c r="C144" s="39"/>
      <c r="D144" s="39">
        <v>200</v>
      </c>
      <c r="E144" s="37" t="s">
        <v>80</v>
      </c>
      <c r="F144" s="28">
        <f>F145</f>
        <v>200</v>
      </c>
      <c r="G144" s="28">
        <f>G145</f>
        <v>200</v>
      </c>
      <c r="H144" s="311"/>
    </row>
    <row r="145" spans="1:8" ht="12.75">
      <c r="A145" s="91"/>
      <c r="B145" s="31"/>
      <c r="C145" s="39"/>
      <c r="D145" s="39">
        <v>240</v>
      </c>
      <c r="E145" s="37" t="s">
        <v>81</v>
      </c>
      <c r="F145" s="28">
        <v>200</v>
      </c>
      <c r="G145" s="28">
        <v>200</v>
      </c>
      <c r="H145" s="311"/>
    </row>
    <row r="146" spans="1:8" ht="12.75">
      <c r="A146" s="91"/>
      <c r="B146" s="31"/>
      <c r="C146" s="36" t="s">
        <v>302</v>
      </c>
      <c r="D146" s="39"/>
      <c r="E146" s="37" t="s">
        <v>297</v>
      </c>
      <c r="F146" s="28">
        <f>F147</f>
        <v>761</v>
      </c>
      <c r="G146" s="28">
        <f>G147</f>
        <v>761</v>
      </c>
      <c r="H146" s="311"/>
    </row>
    <row r="147" spans="1:8" ht="12.75">
      <c r="A147" s="91"/>
      <c r="B147" s="31"/>
      <c r="C147" s="39"/>
      <c r="D147" s="39">
        <v>200</v>
      </c>
      <c r="E147" s="37" t="s">
        <v>80</v>
      </c>
      <c r="F147" s="28">
        <f>F148</f>
        <v>761</v>
      </c>
      <c r="G147" s="28">
        <f>G148</f>
        <v>761</v>
      </c>
      <c r="H147" s="311"/>
    </row>
    <row r="148" spans="1:8" ht="12.75">
      <c r="A148" s="91"/>
      <c r="B148" s="31"/>
      <c r="C148" s="39"/>
      <c r="D148" s="39">
        <v>240</v>
      </c>
      <c r="E148" s="37" t="s">
        <v>81</v>
      </c>
      <c r="F148" s="28">
        <v>761</v>
      </c>
      <c r="G148" s="28">
        <v>761</v>
      </c>
      <c r="H148" s="311"/>
    </row>
    <row r="149" spans="1:8" ht="38.25">
      <c r="A149" s="91"/>
      <c r="B149" s="31"/>
      <c r="C149" s="49" t="s">
        <v>315</v>
      </c>
      <c r="D149" s="39"/>
      <c r="E149" s="37" t="s">
        <v>98</v>
      </c>
      <c r="F149" s="28">
        <f>F150+F154+F157</f>
        <v>10720</v>
      </c>
      <c r="G149" s="28">
        <f>G150+G154+G157</f>
        <v>7909.8</v>
      </c>
      <c r="H149" s="311"/>
    </row>
    <row r="150" spans="1:8" ht="38.25">
      <c r="A150" s="91"/>
      <c r="B150" s="31"/>
      <c r="C150" s="51" t="s">
        <v>319</v>
      </c>
      <c r="D150" s="42"/>
      <c r="E150" s="37" t="s">
        <v>110</v>
      </c>
      <c r="F150" s="28">
        <f>F151</f>
        <v>200</v>
      </c>
      <c r="G150" s="28">
        <f>G151</f>
        <v>200</v>
      </c>
      <c r="H150" s="311"/>
    </row>
    <row r="151" spans="1:8" ht="12.75">
      <c r="A151" s="91"/>
      <c r="B151" s="31"/>
      <c r="C151" s="42"/>
      <c r="D151" s="42">
        <v>800</v>
      </c>
      <c r="E151" s="37" t="s">
        <v>82</v>
      </c>
      <c r="F151" s="28">
        <f>F152+F153</f>
        <v>200</v>
      </c>
      <c r="G151" s="28">
        <f>G152+G153</f>
        <v>200</v>
      </c>
      <c r="H151" s="311"/>
    </row>
    <row r="152" spans="1:8" ht="12.75">
      <c r="A152" s="91"/>
      <c r="B152" s="31"/>
      <c r="C152" s="42"/>
      <c r="D152" s="42">
        <v>830</v>
      </c>
      <c r="E152" s="38" t="s">
        <v>83</v>
      </c>
      <c r="F152" s="28">
        <v>200</v>
      </c>
      <c r="G152" s="28">
        <v>200</v>
      </c>
      <c r="H152" s="311"/>
    </row>
    <row r="153" spans="1:8" ht="12.75">
      <c r="A153" s="91"/>
      <c r="B153" s="31"/>
      <c r="C153" s="42"/>
      <c r="D153" s="39">
        <v>850</v>
      </c>
      <c r="E153" s="37" t="s">
        <v>84</v>
      </c>
      <c r="F153" s="28">
        <v>0</v>
      </c>
      <c r="G153" s="28">
        <v>0</v>
      </c>
      <c r="H153" s="311"/>
    </row>
    <row r="154" spans="1:8" ht="25.5">
      <c r="A154" s="91"/>
      <c r="B154" s="31"/>
      <c r="C154" s="36" t="s">
        <v>317</v>
      </c>
      <c r="D154" s="39"/>
      <c r="E154" s="37" t="s">
        <v>108</v>
      </c>
      <c r="F154" s="28">
        <f>F155</f>
        <v>40</v>
      </c>
      <c r="G154" s="28">
        <f>G155</f>
        <v>40</v>
      </c>
      <c r="H154" s="311"/>
    </row>
    <row r="155" spans="1:8" ht="12.75">
      <c r="A155" s="91"/>
      <c r="B155" s="31"/>
      <c r="C155" s="39"/>
      <c r="D155" s="39">
        <v>200</v>
      </c>
      <c r="E155" s="37" t="s">
        <v>80</v>
      </c>
      <c r="F155" s="28">
        <f>F156</f>
        <v>40</v>
      </c>
      <c r="G155" s="28">
        <f>G156</f>
        <v>40</v>
      </c>
      <c r="H155" s="311"/>
    </row>
    <row r="156" spans="1:8" ht="12.75">
      <c r="A156" s="91"/>
      <c r="B156" s="31"/>
      <c r="C156" s="39"/>
      <c r="D156" s="39">
        <v>240</v>
      </c>
      <c r="E156" s="37" t="s">
        <v>81</v>
      </c>
      <c r="F156" s="28">
        <v>40</v>
      </c>
      <c r="G156" s="28">
        <v>40</v>
      </c>
      <c r="H156" s="311"/>
    </row>
    <row r="157" spans="1:8" ht="38.25">
      <c r="A157" s="91"/>
      <c r="B157" s="39"/>
      <c r="C157" s="42" t="s">
        <v>597</v>
      </c>
      <c r="D157" s="54"/>
      <c r="E157" s="184" t="s">
        <v>598</v>
      </c>
      <c r="F157" s="28">
        <f aca="true" t="shared" si="7" ref="F157:G159">F158</f>
        <v>10480</v>
      </c>
      <c r="G157" s="28">
        <f t="shared" si="7"/>
        <v>7669.8</v>
      </c>
      <c r="H157" s="311"/>
    </row>
    <row r="158" spans="1:8" ht="12.75">
      <c r="A158" s="91"/>
      <c r="B158" s="39"/>
      <c r="C158" s="39"/>
      <c r="D158" s="39">
        <v>200</v>
      </c>
      <c r="E158" s="37" t="s">
        <v>80</v>
      </c>
      <c r="F158" s="28">
        <f t="shared" si="7"/>
        <v>10480</v>
      </c>
      <c r="G158" s="28">
        <f t="shared" si="7"/>
        <v>7669.8</v>
      </c>
      <c r="H158" s="311"/>
    </row>
    <row r="159" spans="1:8" ht="12.75">
      <c r="A159" s="91"/>
      <c r="B159" s="39"/>
      <c r="C159" s="39"/>
      <c r="D159" s="39">
        <v>240</v>
      </c>
      <c r="E159" s="37" t="s">
        <v>81</v>
      </c>
      <c r="F159" s="28">
        <f t="shared" si="7"/>
        <v>10480</v>
      </c>
      <c r="G159" s="28">
        <f t="shared" si="7"/>
        <v>7669.8</v>
      </c>
      <c r="H159" s="311"/>
    </row>
    <row r="160" spans="1:8" ht="25.5">
      <c r="A160" s="91"/>
      <c r="B160" s="39"/>
      <c r="C160" s="39"/>
      <c r="D160" s="46"/>
      <c r="E160" s="47" t="s">
        <v>599</v>
      </c>
      <c r="F160" s="28">
        <v>10480</v>
      </c>
      <c r="G160" s="28">
        <v>7669.8</v>
      </c>
      <c r="H160" s="311"/>
    </row>
    <row r="161" spans="1:8" ht="25.5">
      <c r="A161" s="91"/>
      <c r="B161" s="32" t="s">
        <v>117</v>
      </c>
      <c r="C161" s="32"/>
      <c r="D161" s="32"/>
      <c r="E161" s="34" t="s">
        <v>118</v>
      </c>
      <c r="F161" s="90">
        <f>F162+F170+F177</f>
        <v>986.4</v>
      </c>
      <c r="G161" s="90">
        <f>G162+G170+G177</f>
        <v>986.4</v>
      </c>
      <c r="H161" s="311"/>
    </row>
    <row r="162" spans="1:8" ht="25.5">
      <c r="A162" s="188"/>
      <c r="B162" s="32" t="s">
        <v>119</v>
      </c>
      <c r="C162" s="32"/>
      <c r="D162" s="32"/>
      <c r="E162" s="34" t="s">
        <v>120</v>
      </c>
      <c r="F162" s="90">
        <f aca="true" t="shared" si="8" ref="F162:G168">F163</f>
        <v>555.5</v>
      </c>
      <c r="G162" s="90">
        <f t="shared" si="8"/>
        <v>555.5</v>
      </c>
      <c r="H162" s="311"/>
    </row>
    <row r="163" spans="1:8" ht="25.5">
      <c r="A163" s="188"/>
      <c r="B163" s="32"/>
      <c r="C163" s="36" t="s">
        <v>234</v>
      </c>
      <c r="D163" s="39"/>
      <c r="E163" s="37" t="s">
        <v>124</v>
      </c>
      <c r="F163" s="28">
        <f t="shared" si="8"/>
        <v>555.5</v>
      </c>
      <c r="G163" s="28">
        <f t="shared" si="8"/>
        <v>555.5</v>
      </c>
      <c r="H163" s="311"/>
    </row>
    <row r="164" spans="1:8" ht="25.5">
      <c r="A164" s="188"/>
      <c r="B164" s="32"/>
      <c r="C164" s="36" t="s">
        <v>258</v>
      </c>
      <c r="D164" s="39"/>
      <c r="E164" s="37" t="s">
        <v>262</v>
      </c>
      <c r="F164" s="28">
        <f t="shared" si="8"/>
        <v>555.5</v>
      </c>
      <c r="G164" s="28">
        <f t="shared" si="8"/>
        <v>555.5</v>
      </c>
      <c r="H164" s="311"/>
    </row>
    <row r="165" spans="1:8" ht="25.5">
      <c r="A165" s="91"/>
      <c r="B165" s="39"/>
      <c r="C165" s="36" t="s">
        <v>264</v>
      </c>
      <c r="D165" s="39"/>
      <c r="E165" s="37" t="s">
        <v>265</v>
      </c>
      <c r="F165" s="28">
        <f t="shared" si="8"/>
        <v>555.5</v>
      </c>
      <c r="G165" s="28">
        <f t="shared" si="8"/>
        <v>555.5</v>
      </c>
      <c r="H165" s="311"/>
    </row>
    <row r="166" spans="1:8" ht="12.75">
      <c r="A166" s="91"/>
      <c r="B166" s="39"/>
      <c r="C166" s="36" t="s">
        <v>266</v>
      </c>
      <c r="D166" s="39"/>
      <c r="E166" s="37" t="s">
        <v>267</v>
      </c>
      <c r="F166" s="28">
        <f t="shared" si="8"/>
        <v>555.5</v>
      </c>
      <c r="G166" s="28">
        <f t="shared" si="8"/>
        <v>555.5</v>
      </c>
      <c r="H166" s="311"/>
    </row>
    <row r="167" spans="1:8" ht="38.25">
      <c r="A167" s="91"/>
      <c r="B167" s="39"/>
      <c r="C167" s="36" t="s">
        <v>269</v>
      </c>
      <c r="D167" s="39"/>
      <c r="E167" s="37" t="s">
        <v>121</v>
      </c>
      <c r="F167" s="28">
        <f t="shared" si="8"/>
        <v>555.5</v>
      </c>
      <c r="G167" s="28">
        <f t="shared" si="8"/>
        <v>555.5</v>
      </c>
      <c r="H167" s="311"/>
    </row>
    <row r="168" spans="1:8" ht="12.75">
      <c r="A168" s="188"/>
      <c r="C168" s="39"/>
      <c r="D168" s="46">
        <v>500</v>
      </c>
      <c r="E168" s="47" t="s">
        <v>95</v>
      </c>
      <c r="F168" s="28">
        <f t="shared" si="8"/>
        <v>555.5</v>
      </c>
      <c r="G168" s="28">
        <f t="shared" si="8"/>
        <v>555.5</v>
      </c>
      <c r="H168" s="311"/>
    </row>
    <row r="169" spans="1:8" ht="12.75">
      <c r="A169" s="188"/>
      <c r="B169" s="39"/>
      <c r="C169" s="39"/>
      <c r="D169" s="46">
        <v>540</v>
      </c>
      <c r="E169" s="47" t="s">
        <v>65</v>
      </c>
      <c r="F169" s="28">
        <v>555.5</v>
      </c>
      <c r="G169" s="28">
        <v>555.5</v>
      </c>
      <c r="H169" s="311"/>
    </row>
    <row r="170" spans="1:8" ht="12.75">
      <c r="A170" s="188"/>
      <c r="B170" s="32" t="s">
        <v>122</v>
      </c>
      <c r="C170" s="32"/>
      <c r="D170" s="32"/>
      <c r="E170" s="93" t="s">
        <v>123</v>
      </c>
      <c r="F170" s="90">
        <f aca="true" t="shared" si="9" ref="F170:G175">F171</f>
        <v>300</v>
      </c>
      <c r="G170" s="90">
        <f t="shared" si="9"/>
        <v>300</v>
      </c>
      <c r="H170" s="311"/>
    </row>
    <row r="171" spans="1:8" ht="25.5">
      <c r="A171" s="188"/>
      <c r="B171" s="39"/>
      <c r="C171" s="36" t="s">
        <v>234</v>
      </c>
      <c r="D171" s="39"/>
      <c r="E171" s="37" t="s">
        <v>124</v>
      </c>
      <c r="F171" s="28">
        <f t="shared" si="9"/>
        <v>300</v>
      </c>
      <c r="G171" s="28">
        <f t="shared" si="9"/>
        <v>300</v>
      </c>
      <c r="H171" s="311"/>
    </row>
    <row r="172" spans="1:8" ht="25.5">
      <c r="A172" s="188"/>
      <c r="B172" s="39"/>
      <c r="C172" s="36" t="s">
        <v>258</v>
      </c>
      <c r="D172" s="39"/>
      <c r="E172" s="37" t="s">
        <v>262</v>
      </c>
      <c r="F172" s="28">
        <f t="shared" si="9"/>
        <v>300</v>
      </c>
      <c r="G172" s="28">
        <f t="shared" si="9"/>
        <v>300</v>
      </c>
      <c r="H172" s="311"/>
    </row>
    <row r="173" spans="1:8" ht="38.25">
      <c r="A173" s="188"/>
      <c r="B173" s="39"/>
      <c r="C173" s="36" t="s">
        <v>260</v>
      </c>
      <c r="D173" s="39"/>
      <c r="E173" s="37" t="s">
        <v>259</v>
      </c>
      <c r="F173" s="28">
        <f t="shared" si="9"/>
        <v>300</v>
      </c>
      <c r="G173" s="28">
        <f t="shared" si="9"/>
        <v>300</v>
      </c>
      <c r="H173" s="311"/>
    </row>
    <row r="174" spans="1:8" ht="25.5">
      <c r="A174" s="188"/>
      <c r="B174" s="91"/>
      <c r="C174" s="36" t="s">
        <v>261</v>
      </c>
      <c r="D174" s="39"/>
      <c r="E174" s="37" t="s">
        <v>263</v>
      </c>
      <c r="F174" s="28">
        <f t="shared" si="9"/>
        <v>300</v>
      </c>
      <c r="G174" s="28">
        <f t="shared" si="9"/>
        <v>300</v>
      </c>
      <c r="H174" s="311"/>
    </row>
    <row r="175" spans="1:8" ht="12.75">
      <c r="A175" s="188"/>
      <c r="B175" s="91"/>
      <c r="C175" s="39"/>
      <c r="D175" s="39">
        <v>200</v>
      </c>
      <c r="E175" s="37" t="s">
        <v>80</v>
      </c>
      <c r="F175" s="28">
        <f t="shared" si="9"/>
        <v>300</v>
      </c>
      <c r="G175" s="28">
        <f t="shared" si="9"/>
        <v>300</v>
      </c>
      <c r="H175" s="311"/>
    </row>
    <row r="176" spans="1:8" ht="12.75">
      <c r="A176" s="188"/>
      <c r="B176" s="94"/>
      <c r="C176" s="39"/>
      <c r="D176" s="39">
        <v>240</v>
      </c>
      <c r="E176" s="38" t="s">
        <v>81</v>
      </c>
      <c r="F176" s="28">
        <v>300</v>
      </c>
      <c r="G176" s="28">
        <v>300</v>
      </c>
      <c r="H176" s="311"/>
    </row>
    <row r="177" spans="1:8" ht="25.5">
      <c r="A177" s="188"/>
      <c r="B177" s="52" t="s">
        <v>125</v>
      </c>
      <c r="C177" s="32"/>
      <c r="D177" s="32"/>
      <c r="E177" s="34" t="s">
        <v>126</v>
      </c>
      <c r="F177" s="90">
        <f aca="true" t="shared" si="10" ref="F177:G182">F178</f>
        <v>130.9</v>
      </c>
      <c r="G177" s="90">
        <f t="shared" si="10"/>
        <v>130.9</v>
      </c>
      <c r="H177" s="311"/>
    </row>
    <row r="178" spans="1:8" ht="25.5">
      <c r="A178" s="188"/>
      <c r="B178" s="32"/>
      <c r="C178" s="36" t="s">
        <v>298</v>
      </c>
      <c r="D178" s="39"/>
      <c r="E178" s="37" t="s">
        <v>862</v>
      </c>
      <c r="F178" s="28">
        <f t="shared" si="10"/>
        <v>130.9</v>
      </c>
      <c r="G178" s="28">
        <f t="shared" si="10"/>
        <v>130.9</v>
      </c>
      <c r="H178" s="311"/>
    </row>
    <row r="179" spans="1:8" ht="12.75">
      <c r="A179" s="188"/>
      <c r="B179" s="32"/>
      <c r="C179" s="36" t="s">
        <v>299</v>
      </c>
      <c r="D179" s="39"/>
      <c r="E179" s="37" t="s">
        <v>111</v>
      </c>
      <c r="F179" s="28">
        <f t="shared" si="10"/>
        <v>130.9</v>
      </c>
      <c r="G179" s="28">
        <f t="shared" si="10"/>
        <v>130.9</v>
      </c>
      <c r="H179" s="311"/>
    </row>
    <row r="180" spans="1:8" ht="38.25">
      <c r="A180" s="188"/>
      <c r="B180" s="32"/>
      <c r="C180" s="36" t="s">
        <v>300</v>
      </c>
      <c r="D180" s="39"/>
      <c r="E180" s="37" t="s">
        <v>296</v>
      </c>
      <c r="F180" s="28">
        <f>F181+F184+F187</f>
        <v>130.9</v>
      </c>
      <c r="G180" s="28">
        <f>G181+G184+G187</f>
        <v>130.9</v>
      </c>
      <c r="H180" s="311"/>
    </row>
    <row r="181" spans="1:8" ht="38.25">
      <c r="A181" s="188"/>
      <c r="B181" s="32"/>
      <c r="C181" s="36" t="s">
        <v>305</v>
      </c>
      <c r="D181" s="39"/>
      <c r="E181" s="37" t="s">
        <v>192</v>
      </c>
      <c r="F181" s="28">
        <f t="shared" si="10"/>
        <v>27.3</v>
      </c>
      <c r="G181" s="28">
        <f t="shared" si="10"/>
        <v>27.3</v>
      </c>
      <c r="H181" s="311"/>
    </row>
    <row r="182" spans="1:8" ht="38.25">
      <c r="A182" s="188"/>
      <c r="B182" s="32"/>
      <c r="C182" s="36"/>
      <c r="D182" s="39">
        <v>100</v>
      </c>
      <c r="E182" s="37" t="s">
        <v>75</v>
      </c>
      <c r="F182" s="28">
        <f t="shared" si="10"/>
        <v>27.3</v>
      </c>
      <c r="G182" s="28">
        <f t="shared" si="10"/>
        <v>27.3</v>
      </c>
      <c r="H182" s="311"/>
    </row>
    <row r="183" spans="1:8" ht="12.75">
      <c r="A183" s="188"/>
      <c r="B183" s="32"/>
      <c r="C183" s="39"/>
      <c r="D183" s="197">
        <v>110</v>
      </c>
      <c r="E183" s="47" t="s">
        <v>841</v>
      </c>
      <c r="F183" s="28">
        <v>27.3</v>
      </c>
      <c r="G183" s="28">
        <v>27.3</v>
      </c>
      <c r="H183" s="311"/>
    </row>
    <row r="184" spans="1:8" ht="25.5">
      <c r="A184" s="188"/>
      <c r="B184" s="32"/>
      <c r="C184" s="195" t="s">
        <v>43</v>
      </c>
      <c r="D184" s="195"/>
      <c r="E184" s="96" t="s">
        <v>42</v>
      </c>
      <c r="F184" s="28">
        <f>F185</f>
        <v>100.3</v>
      </c>
      <c r="G184" s="28">
        <f>G185</f>
        <v>100.3</v>
      </c>
      <c r="H184" s="311"/>
    </row>
    <row r="185" spans="1:8" ht="38.25">
      <c r="A185" s="188"/>
      <c r="B185" s="32"/>
      <c r="C185" s="196"/>
      <c r="D185" s="39">
        <v>100</v>
      </c>
      <c r="E185" s="37" t="s">
        <v>75</v>
      </c>
      <c r="F185" s="28">
        <f>F186</f>
        <v>100.3</v>
      </c>
      <c r="G185" s="28">
        <f>G186</f>
        <v>100.3</v>
      </c>
      <c r="H185" s="311"/>
    </row>
    <row r="186" spans="1:8" ht="12.75">
      <c r="A186" s="188"/>
      <c r="B186" s="32"/>
      <c r="C186" s="196"/>
      <c r="D186" s="197">
        <v>110</v>
      </c>
      <c r="E186" s="47" t="s">
        <v>841</v>
      </c>
      <c r="F186" s="28">
        <v>100.3</v>
      </c>
      <c r="G186" s="28">
        <v>100.3</v>
      </c>
      <c r="H186" s="311"/>
    </row>
    <row r="187" spans="1:8" ht="38.25">
      <c r="A187" s="188"/>
      <c r="B187" s="32"/>
      <c r="C187" s="195" t="s">
        <v>45</v>
      </c>
      <c r="D187" s="195"/>
      <c r="E187" s="96" t="s">
        <v>44</v>
      </c>
      <c r="F187" s="28">
        <f>F188</f>
        <v>3.3</v>
      </c>
      <c r="G187" s="28">
        <f>G188</f>
        <v>3.3</v>
      </c>
      <c r="H187" s="311"/>
    </row>
    <row r="188" spans="1:8" ht="12.75">
      <c r="A188" s="188"/>
      <c r="B188" s="32"/>
      <c r="C188" s="198"/>
      <c r="D188" s="199">
        <v>200</v>
      </c>
      <c r="E188" s="37" t="s">
        <v>80</v>
      </c>
      <c r="F188" s="28">
        <f>F189</f>
        <v>3.3</v>
      </c>
      <c r="G188" s="28">
        <f>G189</f>
        <v>3.3</v>
      </c>
      <c r="H188" s="311"/>
    </row>
    <row r="189" spans="1:8" ht="12.75">
      <c r="A189" s="188"/>
      <c r="B189" s="32"/>
      <c r="C189" s="198"/>
      <c r="D189" s="199">
        <v>240</v>
      </c>
      <c r="E189" s="37" t="s">
        <v>81</v>
      </c>
      <c r="F189" s="28">
        <v>3.3</v>
      </c>
      <c r="G189" s="28">
        <v>3.3</v>
      </c>
      <c r="H189" s="311"/>
    </row>
    <row r="190" spans="1:8" ht="12.75">
      <c r="A190" s="91"/>
      <c r="B190" s="32" t="s">
        <v>128</v>
      </c>
      <c r="C190" s="32"/>
      <c r="D190" s="32"/>
      <c r="E190" s="93" t="s">
        <v>129</v>
      </c>
      <c r="F190" s="90">
        <f>F198+F220+F191</f>
        <v>15464.8</v>
      </c>
      <c r="G190" s="90">
        <f>G198+G220+G191</f>
        <v>12749.499999999998</v>
      </c>
      <c r="H190" s="311"/>
    </row>
    <row r="191" spans="1:8" ht="12.75">
      <c r="A191" s="91"/>
      <c r="B191" s="94" t="s">
        <v>198</v>
      </c>
      <c r="C191" s="43"/>
      <c r="D191" s="43"/>
      <c r="E191" s="93" t="s">
        <v>199</v>
      </c>
      <c r="F191" s="90">
        <f aca="true" t="shared" si="11" ref="F191:G196">F192</f>
        <v>464.1</v>
      </c>
      <c r="G191" s="90">
        <f t="shared" si="11"/>
        <v>464.1</v>
      </c>
      <c r="H191" s="311"/>
    </row>
    <row r="192" spans="1:8" ht="25.5">
      <c r="A192" s="91"/>
      <c r="B192" s="32"/>
      <c r="C192" s="36" t="s">
        <v>234</v>
      </c>
      <c r="D192" s="39"/>
      <c r="E192" s="37" t="s">
        <v>124</v>
      </c>
      <c r="F192" s="28">
        <f t="shared" si="11"/>
        <v>464.1</v>
      </c>
      <c r="G192" s="28">
        <f t="shared" si="11"/>
        <v>464.1</v>
      </c>
      <c r="H192" s="311"/>
    </row>
    <row r="193" spans="1:8" ht="25.5">
      <c r="A193" s="91"/>
      <c r="B193" s="32"/>
      <c r="C193" s="40" t="s">
        <v>275</v>
      </c>
      <c r="D193" s="53"/>
      <c r="E193" s="37" t="s">
        <v>195</v>
      </c>
      <c r="F193" s="28">
        <f t="shared" si="11"/>
        <v>464.1</v>
      </c>
      <c r="G193" s="28">
        <f t="shared" si="11"/>
        <v>464.1</v>
      </c>
      <c r="H193" s="311"/>
    </row>
    <row r="194" spans="1:8" ht="25.5">
      <c r="A194" s="91"/>
      <c r="B194" s="32"/>
      <c r="C194" s="40" t="s">
        <v>284</v>
      </c>
      <c r="D194" s="53"/>
      <c r="E194" s="37" t="s">
        <v>283</v>
      </c>
      <c r="F194" s="28">
        <f t="shared" si="11"/>
        <v>464.1</v>
      </c>
      <c r="G194" s="28">
        <f t="shared" si="11"/>
        <v>464.1</v>
      </c>
      <c r="H194" s="311"/>
    </row>
    <row r="195" spans="1:8" ht="25.5">
      <c r="A195" s="91"/>
      <c r="B195" s="32"/>
      <c r="C195" s="39" t="s">
        <v>285</v>
      </c>
      <c r="D195" s="54"/>
      <c r="E195" s="47" t="s">
        <v>282</v>
      </c>
      <c r="F195" s="28">
        <f t="shared" si="11"/>
        <v>464.1</v>
      </c>
      <c r="G195" s="28">
        <f t="shared" si="11"/>
        <v>464.1</v>
      </c>
      <c r="H195" s="311"/>
    </row>
    <row r="196" spans="1:8" ht="25.5">
      <c r="A196" s="91"/>
      <c r="B196" s="32"/>
      <c r="C196" s="42"/>
      <c r="D196" s="54">
        <v>600</v>
      </c>
      <c r="E196" s="47" t="s">
        <v>105</v>
      </c>
      <c r="F196" s="28">
        <f t="shared" si="11"/>
        <v>464.1</v>
      </c>
      <c r="G196" s="28">
        <f t="shared" si="11"/>
        <v>464.1</v>
      </c>
      <c r="H196" s="311"/>
    </row>
    <row r="197" spans="1:8" ht="12.75">
      <c r="A197" s="91"/>
      <c r="B197" s="32"/>
      <c r="C197" s="42"/>
      <c r="D197" s="54">
        <v>610</v>
      </c>
      <c r="E197" s="55" t="s">
        <v>135</v>
      </c>
      <c r="F197" s="28">
        <v>464.1</v>
      </c>
      <c r="G197" s="28">
        <v>464.1</v>
      </c>
      <c r="H197" s="311"/>
    </row>
    <row r="198" spans="1:8" ht="12.75">
      <c r="A198" s="91"/>
      <c r="B198" s="94" t="s">
        <v>130</v>
      </c>
      <c r="C198" s="56"/>
      <c r="D198" s="56"/>
      <c r="E198" s="93" t="s">
        <v>131</v>
      </c>
      <c r="F198" s="90">
        <f>F199+F215</f>
        <v>14750.699999999999</v>
      </c>
      <c r="G198" s="90">
        <f>G199+G215</f>
        <v>12035.399999999998</v>
      </c>
      <c r="H198" s="311"/>
    </row>
    <row r="199" spans="1:8" ht="25.5">
      <c r="A199" s="91"/>
      <c r="B199" s="91"/>
      <c r="C199" s="36" t="s">
        <v>234</v>
      </c>
      <c r="D199" s="39"/>
      <c r="E199" s="37" t="s">
        <v>124</v>
      </c>
      <c r="F199" s="28">
        <f>F200+F210</f>
        <v>14650.699999999999</v>
      </c>
      <c r="G199" s="28">
        <f>G200+G210</f>
        <v>11935.399999999998</v>
      </c>
      <c r="H199" s="311"/>
    </row>
    <row r="200" spans="1:8" ht="25.5">
      <c r="A200" s="91"/>
      <c r="B200" s="91"/>
      <c r="C200" s="36" t="s">
        <v>252</v>
      </c>
      <c r="D200" s="39"/>
      <c r="E200" s="37" t="s">
        <v>193</v>
      </c>
      <c r="F200" s="28">
        <f>F201</f>
        <v>13722.4</v>
      </c>
      <c r="G200" s="28">
        <f>G201</f>
        <v>11007.099999999999</v>
      </c>
      <c r="H200" s="311"/>
    </row>
    <row r="201" spans="1:8" ht="38.25">
      <c r="A201" s="91"/>
      <c r="B201" s="91"/>
      <c r="C201" s="36" t="s">
        <v>254</v>
      </c>
      <c r="D201" s="39"/>
      <c r="E201" s="37" t="s">
        <v>253</v>
      </c>
      <c r="F201" s="28">
        <f>F202+F205</f>
        <v>13722.4</v>
      </c>
      <c r="G201" s="28">
        <f>G202+G205</f>
        <v>11007.099999999999</v>
      </c>
      <c r="H201" s="311"/>
    </row>
    <row r="202" spans="1:8" ht="25.5">
      <c r="A202" s="91"/>
      <c r="B202" s="91"/>
      <c r="C202" s="36" t="s">
        <v>255</v>
      </c>
      <c r="D202" s="39"/>
      <c r="E202" s="37" t="s">
        <v>134</v>
      </c>
      <c r="F202" s="28">
        <f>F203</f>
        <v>8832.9</v>
      </c>
      <c r="G202" s="28">
        <f>G203</f>
        <v>8832.9</v>
      </c>
      <c r="H202" s="311"/>
    </row>
    <row r="203" spans="1:8" ht="25.5">
      <c r="A203" s="91"/>
      <c r="B203" s="91"/>
      <c r="C203" s="56"/>
      <c r="D203" s="54">
        <v>600</v>
      </c>
      <c r="E203" s="47" t="s">
        <v>105</v>
      </c>
      <c r="F203" s="28">
        <f>F204</f>
        <v>8832.9</v>
      </c>
      <c r="G203" s="28">
        <f>G204</f>
        <v>8832.9</v>
      </c>
      <c r="H203" s="311"/>
    </row>
    <row r="204" spans="1:8" ht="12.75">
      <c r="A204" s="91"/>
      <c r="B204" s="91"/>
      <c r="C204" s="56"/>
      <c r="D204" s="54">
        <v>610</v>
      </c>
      <c r="E204" s="55" t="s">
        <v>135</v>
      </c>
      <c r="F204" s="28">
        <v>8832.9</v>
      </c>
      <c r="G204" s="28">
        <v>8832.9</v>
      </c>
      <c r="H204" s="311"/>
    </row>
    <row r="205" spans="1:8" ht="25.5">
      <c r="A205" s="91"/>
      <c r="B205" s="91"/>
      <c r="C205" s="36" t="s">
        <v>256</v>
      </c>
      <c r="D205" s="58"/>
      <c r="E205" s="45" t="s">
        <v>257</v>
      </c>
      <c r="F205" s="28">
        <f>F206+F208</f>
        <v>4889.5</v>
      </c>
      <c r="G205" s="28">
        <f>G206+G208</f>
        <v>2174.2</v>
      </c>
      <c r="H205" s="311"/>
    </row>
    <row r="206" spans="1:8" ht="25.5">
      <c r="A206" s="91"/>
      <c r="B206" s="91"/>
      <c r="C206" s="42"/>
      <c r="D206" s="54">
        <v>600</v>
      </c>
      <c r="E206" s="47" t="s">
        <v>105</v>
      </c>
      <c r="F206" s="28">
        <f>F207</f>
        <v>1174.2</v>
      </c>
      <c r="G206" s="28">
        <f>G207</f>
        <v>1174.2</v>
      </c>
      <c r="H206" s="311"/>
    </row>
    <row r="207" spans="1:8" ht="12.75">
      <c r="A207" s="91"/>
      <c r="B207" s="91"/>
      <c r="C207" s="42"/>
      <c r="D207" s="54">
        <v>610</v>
      </c>
      <c r="E207" s="55" t="s">
        <v>135</v>
      </c>
      <c r="F207" s="28">
        <v>1174.2</v>
      </c>
      <c r="G207" s="28">
        <v>1174.2</v>
      </c>
      <c r="H207" s="311"/>
    </row>
    <row r="208" spans="1:8" ht="12.75">
      <c r="A208" s="91"/>
      <c r="B208" s="91"/>
      <c r="C208" s="58"/>
      <c r="D208" s="36" t="s">
        <v>140</v>
      </c>
      <c r="E208" s="37" t="s">
        <v>80</v>
      </c>
      <c r="F208" s="28">
        <f>F209</f>
        <v>3715.3</v>
      </c>
      <c r="G208" s="28">
        <f>G209</f>
        <v>1000</v>
      </c>
      <c r="H208" s="311"/>
    </row>
    <row r="209" spans="1:8" ht="12.75">
      <c r="A209" s="91"/>
      <c r="B209" s="91"/>
      <c r="C209" s="58"/>
      <c r="D209" s="36" t="s">
        <v>141</v>
      </c>
      <c r="E209" s="37" t="s">
        <v>81</v>
      </c>
      <c r="F209" s="28">
        <v>3715.3</v>
      </c>
      <c r="G209" s="28">
        <v>1000</v>
      </c>
      <c r="H209" s="311"/>
    </row>
    <row r="210" spans="1:8" ht="25.5">
      <c r="A210" s="91"/>
      <c r="B210" s="91"/>
      <c r="C210" s="40" t="s">
        <v>275</v>
      </c>
      <c r="D210" s="53"/>
      <c r="E210" s="37" t="s">
        <v>195</v>
      </c>
      <c r="F210" s="28">
        <f aca="true" t="shared" si="12" ref="F210:G213">F211</f>
        <v>928.3</v>
      </c>
      <c r="G210" s="28">
        <f t="shared" si="12"/>
        <v>928.3</v>
      </c>
      <c r="H210" s="311"/>
    </row>
    <row r="211" spans="1:8" ht="25.5">
      <c r="A211" s="91"/>
      <c r="B211" s="91"/>
      <c r="C211" s="39" t="s">
        <v>284</v>
      </c>
      <c r="D211" s="53"/>
      <c r="E211" s="37" t="s">
        <v>283</v>
      </c>
      <c r="F211" s="28">
        <f t="shared" si="12"/>
        <v>928.3</v>
      </c>
      <c r="G211" s="28">
        <f t="shared" si="12"/>
        <v>928.3</v>
      </c>
      <c r="H211" s="311"/>
    </row>
    <row r="212" spans="1:8" ht="38.25">
      <c r="A212" s="91"/>
      <c r="B212" s="91"/>
      <c r="C212" s="40" t="s">
        <v>289</v>
      </c>
      <c r="D212" s="39"/>
      <c r="E212" s="37" t="s">
        <v>32</v>
      </c>
      <c r="F212" s="28">
        <f t="shared" si="12"/>
        <v>928.3</v>
      </c>
      <c r="G212" s="28">
        <f t="shared" si="12"/>
        <v>928.3</v>
      </c>
      <c r="H212" s="311"/>
    </row>
    <row r="213" spans="1:8" ht="25.5">
      <c r="A213" s="91"/>
      <c r="B213" s="91"/>
      <c r="C213" s="39"/>
      <c r="D213" s="46">
        <v>600</v>
      </c>
      <c r="E213" s="47" t="s">
        <v>105</v>
      </c>
      <c r="F213" s="28">
        <f t="shared" si="12"/>
        <v>928.3</v>
      </c>
      <c r="G213" s="28">
        <f t="shared" si="12"/>
        <v>928.3</v>
      </c>
      <c r="H213" s="311"/>
    </row>
    <row r="214" spans="1:8" ht="12.75">
      <c r="A214" s="91"/>
      <c r="B214" s="91"/>
      <c r="C214" s="39"/>
      <c r="D214" s="46">
        <v>610</v>
      </c>
      <c r="E214" s="55" t="s">
        <v>135</v>
      </c>
      <c r="F214" s="28">
        <v>928.3</v>
      </c>
      <c r="G214" s="28">
        <v>928.3</v>
      </c>
      <c r="H214" s="311"/>
    </row>
    <row r="215" spans="1:8" ht="25.5">
      <c r="A215" s="91"/>
      <c r="B215" s="91"/>
      <c r="C215" s="42" t="s">
        <v>326</v>
      </c>
      <c r="D215" s="39"/>
      <c r="E215" s="37" t="s">
        <v>327</v>
      </c>
      <c r="F215" s="28">
        <f aca="true" t="shared" si="13" ref="F215:G218">F216</f>
        <v>100</v>
      </c>
      <c r="G215" s="28">
        <f t="shared" si="13"/>
        <v>100</v>
      </c>
      <c r="H215" s="311"/>
    </row>
    <row r="216" spans="1:8" ht="25.5">
      <c r="A216" s="91"/>
      <c r="B216" s="91"/>
      <c r="C216" s="31" t="s">
        <v>365</v>
      </c>
      <c r="D216" s="39"/>
      <c r="E216" s="37" t="s">
        <v>328</v>
      </c>
      <c r="F216" s="28">
        <f t="shared" si="13"/>
        <v>100</v>
      </c>
      <c r="G216" s="28">
        <f t="shared" si="13"/>
        <v>100</v>
      </c>
      <c r="H216" s="311"/>
    </row>
    <row r="217" spans="1:8" ht="12.75">
      <c r="A217" s="91"/>
      <c r="B217" s="91"/>
      <c r="C217" s="31" t="s">
        <v>363</v>
      </c>
      <c r="D217" s="39"/>
      <c r="E217" s="37" t="s">
        <v>364</v>
      </c>
      <c r="F217" s="28">
        <f t="shared" si="13"/>
        <v>100</v>
      </c>
      <c r="G217" s="28">
        <f t="shared" si="13"/>
        <v>100</v>
      </c>
      <c r="H217" s="311"/>
    </row>
    <row r="218" spans="1:8" ht="12.75">
      <c r="A218" s="91"/>
      <c r="B218" s="91"/>
      <c r="C218" s="31"/>
      <c r="D218" s="39">
        <v>200</v>
      </c>
      <c r="E218" s="37" t="s">
        <v>80</v>
      </c>
      <c r="F218" s="28">
        <f t="shared" si="13"/>
        <v>100</v>
      </c>
      <c r="G218" s="28">
        <f t="shared" si="13"/>
        <v>100</v>
      </c>
      <c r="H218" s="311"/>
    </row>
    <row r="219" spans="1:8" ht="12.75">
      <c r="A219" s="91"/>
      <c r="B219" s="91"/>
      <c r="C219" s="31"/>
      <c r="D219" s="39">
        <v>240</v>
      </c>
      <c r="E219" s="38" t="s">
        <v>81</v>
      </c>
      <c r="F219" s="28">
        <v>100</v>
      </c>
      <c r="G219" s="28">
        <v>100</v>
      </c>
      <c r="H219" s="311"/>
    </row>
    <row r="220" spans="1:8" ht="12.75">
      <c r="A220" s="188"/>
      <c r="B220" s="52" t="s">
        <v>136</v>
      </c>
      <c r="C220" s="32"/>
      <c r="D220" s="32"/>
      <c r="E220" s="34" t="s">
        <v>137</v>
      </c>
      <c r="F220" s="90">
        <f>F221+F226</f>
        <v>250</v>
      </c>
      <c r="G220" s="90">
        <f>G221+G226</f>
        <v>250</v>
      </c>
      <c r="H220" s="311"/>
    </row>
    <row r="221" spans="1:8" ht="25.5">
      <c r="A221" s="91"/>
      <c r="B221" s="39"/>
      <c r="C221" s="36" t="s">
        <v>298</v>
      </c>
      <c r="D221" s="39"/>
      <c r="E221" s="37" t="s">
        <v>864</v>
      </c>
      <c r="F221" s="28">
        <f aca="true" t="shared" si="14" ref="F221:G224">F222</f>
        <v>50</v>
      </c>
      <c r="G221" s="28">
        <f t="shared" si="14"/>
        <v>50</v>
      </c>
      <c r="H221" s="311"/>
    </row>
    <row r="222" spans="1:8" ht="25.5">
      <c r="A222" s="91"/>
      <c r="B222" s="39"/>
      <c r="C222" s="36" t="s">
        <v>303</v>
      </c>
      <c r="D222" s="39"/>
      <c r="E222" s="37" t="s">
        <v>138</v>
      </c>
      <c r="F222" s="28">
        <f t="shared" si="14"/>
        <v>50</v>
      </c>
      <c r="G222" s="28">
        <f t="shared" si="14"/>
        <v>50</v>
      </c>
      <c r="H222" s="311"/>
    </row>
    <row r="223" spans="1:8" ht="38.25">
      <c r="A223" s="91"/>
      <c r="B223" s="39"/>
      <c r="C223" s="36" t="s">
        <v>304</v>
      </c>
      <c r="D223" s="39"/>
      <c r="E223" s="37" t="s">
        <v>139</v>
      </c>
      <c r="F223" s="28">
        <f t="shared" si="14"/>
        <v>50</v>
      </c>
      <c r="G223" s="28">
        <f t="shared" si="14"/>
        <v>50</v>
      </c>
      <c r="H223" s="311"/>
    </row>
    <row r="224" spans="1:8" ht="12.75">
      <c r="A224" s="91"/>
      <c r="B224" s="39"/>
      <c r="C224" s="39"/>
      <c r="D224" s="36" t="s">
        <v>140</v>
      </c>
      <c r="E224" s="37" t="s">
        <v>80</v>
      </c>
      <c r="F224" s="28">
        <f t="shared" si="14"/>
        <v>50</v>
      </c>
      <c r="G224" s="28">
        <f t="shared" si="14"/>
        <v>50</v>
      </c>
      <c r="H224" s="311"/>
    </row>
    <row r="225" spans="1:8" ht="12.75">
      <c r="A225" s="91"/>
      <c r="B225" s="39"/>
      <c r="C225" s="39"/>
      <c r="D225" s="36" t="s">
        <v>141</v>
      </c>
      <c r="E225" s="37" t="s">
        <v>81</v>
      </c>
      <c r="F225" s="28">
        <v>50</v>
      </c>
      <c r="G225" s="28">
        <v>50</v>
      </c>
      <c r="H225" s="311"/>
    </row>
    <row r="226" spans="1:8" ht="25.5">
      <c r="A226" s="91"/>
      <c r="B226" s="39"/>
      <c r="C226" s="36" t="s">
        <v>292</v>
      </c>
      <c r="D226" s="36"/>
      <c r="E226" s="37" t="s">
        <v>861</v>
      </c>
      <c r="F226" s="28">
        <f>F227+F230</f>
        <v>200</v>
      </c>
      <c r="G226" s="28">
        <f>G227+G230</f>
        <v>200</v>
      </c>
      <c r="H226" s="311"/>
    </row>
    <row r="227" spans="1:8" ht="25.5">
      <c r="A227" s="91"/>
      <c r="B227" s="39"/>
      <c r="C227" s="36" t="s">
        <v>293</v>
      </c>
      <c r="D227" s="36"/>
      <c r="E227" s="37" t="s">
        <v>200</v>
      </c>
      <c r="F227" s="28">
        <f>F228</f>
        <v>100</v>
      </c>
      <c r="G227" s="28">
        <f>G228</f>
        <v>100</v>
      </c>
      <c r="H227" s="311"/>
    </row>
    <row r="228" spans="1:8" ht="12.75">
      <c r="A228" s="91"/>
      <c r="B228" s="39"/>
      <c r="C228" s="39"/>
      <c r="D228" s="36" t="s">
        <v>140</v>
      </c>
      <c r="E228" s="37" t="s">
        <v>80</v>
      </c>
      <c r="F228" s="28">
        <f>F229</f>
        <v>100</v>
      </c>
      <c r="G228" s="28">
        <f>G229</f>
        <v>100</v>
      </c>
      <c r="H228" s="311"/>
    </row>
    <row r="229" spans="1:8" ht="12.75">
      <c r="A229" s="91"/>
      <c r="B229" s="39"/>
      <c r="C229" s="39"/>
      <c r="D229" s="36" t="s">
        <v>141</v>
      </c>
      <c r="E229" s="37" t="s">
        <v>81</v>
      </c>
      <c r="F229" s="28">
        <v>100</v>
      </c>
      <c r="G229" s="28">
        <v>100</v>
      </c>
      <c r="H229" s="311"/>
    </row>
    <row r="230" spans="1:8" ht="25.5">
      <c r="A230" s="91"/>
      <c r="B230" s="39"/>
      <c r="C230" s="36" t="s">
        <v>295</v>
      </c>
      <c r="D230" s="36"/>
      <c r="E230" s="37" t="s">
        <v>294</v>
      </c>
      <c r="F230" s="28">
        <f>F231</f>
        <v>100</v>
      </c>
      <c r="G230" s="28">
        <f>G231</f>
        <v>100</v>
      </c>
      <c r="H230" s="311"/>
    </row>
    <row r="231" spans="1:8" ht="12.75">
      <c r="A231" s="91"/>
      <c r="B231" s="39"/>
      <c r="C231" s="39"/>
      <c r="D231" s="36" t="s">
        <v>140</v>
      </c>
      <c r="E231" s="37" t="s">
        <v>80</v>
      </c>
      <c r="F231" s="28">
        <f>F232</f>
        <v>100</v>
      </c>
      <c r="G231" s="28">
        <f>G232</f>
        <v>100</v>
      </c>
      <c r="H231" s="311"/>
    </row>
    <row r="232" spans="1:8" ht="12.75">
      <c r="A232" s="91"/>
      <c r="B232" s="39"/>
      <c r="C232" s="39"/>
      <c r="D232" s="36" t="s">
        <v>141</v>
      </c>
      <c r="E232" s="37" t="s">
        <v>81</v>
      </c>
      <c r="F232" s="28">
        <v>100</v>
      </c>
      <c r="G232" s="28">
        <v>100</v>
      </c>
      <c r="H232" s="311"/>
    </row>
    <row r="233" spans="1:8" ht="12.75">
      <c r="A233" s="91"/>
      <c r="B233" s="32" t="s">
        <v>142</v>
      </c>
      <c r="C233" s="32"/>
      <c r="D233" s="32"/>
      <c r="E233" s="93" t="s">
        <v>143</v>
      </c>
      <c r="F233" s="90">
        <f>F234+F258+F264</f>
        <v>37211.9</v>
      </c>
      <c r="G233" s="90">
        <f>G234+G258+G264</f>
        <v>36780.3</v>
      </c>
      <c r="H233" s="311"/>
    </row>
    <row r="234" spans="1:8" ht="12.75">
      <c r="A234" s="188"/>
      <c r="B234" s="32" t="s">
        <v>144</v>
      </c>
      <c r="C234" s="32"/>
      <c r="D234" s="32"/>
      <c r="E234" s="93" t="s">
        <v>145</v>
      </c>
      <c r="F234" s="90">
        <f>F235</f>
        <v>8772.6</v>
      </c>
      <c r="G234" s="90">
        <f>G235</f>
        <v>8772.6</v>
      </c>
      <c r="H234" s="311"/>
    </row>
    <row r="235" spans="1:8" ht="25.5">
      <c r="A235" s="91"/>
      <c r="B235" s="39"/>
      <c r="C235" s="39" t="s">
        <v>234</v>
      </c>
      <c r="D235" s="39"/>
      <c r="E235" s="37" t="s">
        <v>124</v>
      </c>
      <c r="F235" s="28">
        <f>F236+F244</f>
        <v>8772.6</v>
      </c>
      <c r="G235" s="28">
        <f>G236+G244</f>
        <v>8772.6</v>
      </c>
      <c r="H235" s="311"/>
    </row>
    <row r="236" spans="1:8" ht="12.75">
      <c r="A236" s="91"/>
      <c r="B236" s="39"/>
      <c r="C236" s="39" t="s">
        <v>274</v>
      </c>
      <c r="D236" s="39"/>
      <c r="E236" s="37" t="s">
        <v>194</v>
      </c>
      <c r="F236" s="28">
        <f>F237</f>
        <v>2700</v>
      </c>
      <c r="G236" s="28">
        <f>G237</f>
        <v>2700</v>
      </c>
      <c r="H236" s="311"/>
    </row>
    <row r="237" spans="1:8" ht="25.5">
      <c r="A237" s="91"/>
      <c r="B237" s="39"/>
      <c r="C237" s="39" t="s">
        <v>277</v>
      </c>
      <c r="D237" s="39"/>
      <c r="E237" s="37" t="s">
        <v>276</v>
      </c>
      <c r="F237" s="28">
        <f>F238+F241</f>
        <v>2700</v>
      </c>
      <c r="G237" s="28">
        <f>G238+G241</f>
        <v>2700</v>
      </c>
      <c r="H237" s="311"/>
    </row>
    <row r="238" spans="1:8" ht="12.75">
      <c r="A238" s="91"/>
      <c r="B238" s="39"/>
      <c r="C238" s="39" t="s">
        <v>278</v>
      </c>
      <c r="D238" s="39"/>
      <c r="E238" s="37" t="s">
        <v>279</v>
      </c>
      <c r="F238" s="28">
        <f>F239</f>
        <v>300</v>
      </c>
      <c r="G238" s="28">
        <f>G239</f>
        <v>300</v>
      </c>
      <c r="H238" s="311"/>
    </row>
    <row r="239" spans="1:8" ht="12.75">
      <c r="A239" s="91"/>
      <c r="B239" s="39"/>
      <c r="C239" s="39"/>
      <c r="D239" s="36" t="s">
        <v>140</v>
      </c>
      <c r="E239" s="37" t="s">
        <v>80</v>
      </c>
      <c r="F239" s="28">
        <f>F240</f>
        <v>300</v>
      </c>
      <c r="G239" s="28">
        <f>G240</f>
        <v>300</v>
      </c>
      <c r="H239" s="311"/>
    </row>
    <row r="240" spans="1:8" ht="12.75">
      <c r="A240" s="91"/>
      <c r="B240" s="39"/>
      <c r="C240" s="39"/>
      <c r="D240" s="36" t="s">
        <v>141</v>
      </c>
      <c r="E240" s="37" t="s">
        <v>81</v>
      </c>
      <c r="F240" s="28">
        <v>300</v>
      </c>
      <c r="G240" s="28">
        <v>300</v>
      </c>
      <c r="H240" s="311"/>
    </row>
    <row r="241" spans="1:8" ht="51">
      <c r="A241" s="91"/>
      <c r="B241" s="39"/>
      <c r="C241" s="39" t="s">
        <v>280</v>
      </c>
      <c r="D241" s="36"/>
      <c r="E241" s="37" t="s">
        <v>281</v>
      </c>
      <c r="F241" s="28">
        <f>F242</f>
        <v>2400</v>
      </c>
      <c r="G241" s="28">
        <f>G242</f>
        <v>2400</v>
      </c>
      <c r="H241" s="311"/>
    </row>
    <row r="242" spans="1:8" ht="12.75">
      <c r="A242" s="91"/>
      <c r="B242" s="39"/>
      <c r="C242" s="40"/>
      <c r="D242" s="36" t="s">
        <v>140</v>
      </c>
      <c r="E242" s="37" t="s">
        <v>80</v>
      </c>
      <c r="F242" s="28">
        <f>F243</f>
        <v>2400</v>
      </c>
      <c r="G242" s="28">
        <f>G243</f>
        <v>2400</v>
      </c>
      <c r="H242" s="311"/>
    </row>
    <row r="243" spans="1:8" ht="12.75">
      <c r="A243" s="91"/>
      <c r="B243" s="39"/>
      <c r="C243" s="40"/>
      <c r="D243" s="36" t="s">
        <v>141</v>
      </c>
      <c r="E243" s="37" t="s">
        <v>81</v>
      </c>
      <c r="F243" s="28">
        <v>2400</v>
      </c>
      <c r="G243" s="28">
        <v>2400</v>
      </c>
      <c r="H243" s="311"/>
    </row>
    <row r="244" spans="1:8" ht="25.5">
      <c r="A244" s="91"/>
      <c r="B244" s="39"/>
      <c r="C244" s="40" t="s">
        <v>275</v>
      </c>
      <c r="D244" s="53"/>
      <c r="E244" s="37" t="s">
        <v>195</v>
      </c>
      <c r="F244" s="28">
        <f>F245</f>
        <v>6072.6</v>
      </c>
      <c r="G244" s="28">
        <f>G245</f>
        <v>6072.6</v>
      </c>
      <c r="H244" s="311"/>
    </row>
    <row r="245" spans="1:8" ht="25.5">
      <c r="A245" s="91"/>
      <c r="B245" s="39"/>
      <c r="C245" s="40" t="s">
        <v>284</v>
      </c>
      <c r="D245" s="53"/>
      <c r="E245" s="37" t="s">
        <v>283</v>
      </c>
      <c r="F245" s="28">
        <f>F246+F249+F252+F255</f>
        <v>6072.6</v>
      </c>
      <c r="G245" s="28">
        <f>G246+G249+G252+G255</f>
        <v>6072.6</v>
      </c>
      <c r="H245" s="311"/>
    </row>
    <row r="246" spans="1:8" ht="25.5">
      <c r="A246" s="91"/>
      <c r="B246" s="39"/>
      <c r="C246" s="40" t="s">
        <v>286</v>
      </c>
      <c r="D246" s="53"/>
      <c r="E246" s="41" t="s">
        <v>595</v>
      </c>
      <c r="F246" s="28">
        <f>F247</f>
        <v>2243.9</v>
      </c>
      <c r="G246" s="28">
        <f>G247</f>
        <v>2243.9</v>
      </c>
      <c r="H246" s="311"/>
    </row>
    <row r="247" spans="1:8" ht="25.5">
      <c r="A247" s="91"/>
      <c r="B247" s="39"/>
      <c r="C247" s="39"/>
      <c r="D247" s="46">
        <v>600</v>
      </c>
      <c r="E247" s="47" t="s">
        <v>105</v>
      </c>
      <c r="F247" s="28">
        <f>F248</f>
        <v>2243.9</v>
      </c>
      <c r="G247" s="28">
        <f>G248</f>
        <v>2243.9</v>
      </c>
      <c r="H247" s="311"/>
    </row>
    <row r="248" spans="1:8" ht="12.75">
      <c r="A248" s="91"/>
      <c r="B248" s="39"/>
      <c r="C248" s="39"/>
      <c r="D248" s="46">
        <v>610</v>
      </c>
      <c r="E248" s="55" t="s">
        <v>135</v>
      </c>
      <c r="F248" s="28">
        <v>2243.9</v>
      </c>
      <c r="G248" s="28">
        <v>2243.9</v>
      </c>
      <c r="H248" s="311"/>
    </row>
    <row r="249" spans="1:8" ht="38.25">
      <c r="A249" s="91"/>
      <c r="B249" s="39"/>
      <c r="C249" s="40" t="s">
        <v>287</v>
      </c>
      <c r="D249" s="53"/>
      <c r="E249" s="68" t="s">
        <v>33</v>
      </c>
      <c r="F249" s="28">
        <f>F250</f>
        <v>391.9</v>
      </c>
      <c r="G249" s="28">
        <f>G250</f>
        <v>391.9</v>
      </c>
      <c r="H249" s="311"/>
    </row>
    <row r="250" spans="1:8" ht="25.5">
      <c r="A250" s="91"/>
      <c r="B250" s="39"/>
      <c r="C250" s="40"/>
      <c r="D250" s="46">
        <v>600</v>
      </c>
      <c r="E250" s="47" t="s">
        <v>105</v>
      </c>
      <c r="F250" s="28">
        <f>F251</f>
        <v>391.9</v>
      </c>
      <c r="G250" s="28">
        <f>G251</f>
        <v>391.9</v>
      </c>
      <c r="H250" s="311"/>
    </row>
    <row r="251" spans="1:8" ht="12.75">
      <c r="A251" s="91"/>
      <c r="B251" s="39"/>
      <c r="C251" s="40"/>
      <c r="D251" s="53">
        <v>610</v>
      </c>
      <c r="E251" s="62" t="s">
        <v>135</v>
      </c>
      <c r="F251" s="28">
        <v>391.9</v>
      </c>
      <c r="G251" s="28">
        <v>391.9</v>
      </c>
      <c r="H251" s="311"/>
    </row>
    <row r="252" spans="1:8" ht="25.5">
      <c r="A252" s="91"/>
      <c r="B252" s="39"/>
      <c r="C252" s="40" t="s">
        <v>291</v>
      </c>
      <c r="D252" s="53"/>
      <c r="E252" s="68" t="s">
        <v>46</v>
      </c>
      <c r="F252" s="28">
        <f>F253</f>
        <v>2417.5</v>
      </c>
      <c r="G252" s="28">
        <f>G253</f>
        <v>2417.5</v>
      </c>
      <c r="H252" s="311"/>
    </row>
    <row r="253" spans="1:8" ht="25.5">
      <c r="A253" s="91"/>
      <c r="B253" s="39"/>
      <c r="C253" s="40"/>
      <c r="D253" s="46">
        <v>600</v>
      </c>
      <c r="E253" s="47" t="s">
        <v>105</v>
      </c>
      <c r="F253" s="28">
        <f>F254</f>
        <v>2417.5</v>
      </c>
      <c r="G253" s="28">
        <f>G254</f>
        <v>2417.5</v>
      </c>
      <c r="H253" s="311"/>
    </row>
    <row r="254" spans="1:8" ht="12.75">
      <c r="A254" s="91"/>
      <c r="B254" s="39"/>
      <c r="C254" s="40"/>
      <c r="D254" s="53">
        <v>610</v>
      </c>
      <c r="E254" s="62" t="s">
        <v>135</v>
      </c>
      <c r="F254" s="28">
        <v>2417.5</v>
      </c>
      <c r="G254" s="28">
        <v>2417.5</v>
      </c>
      <c r="H254" s="311"/>
    </row>
    <row r="255" spans="1:8" ht="12.75">
      <c r="A255" s="91"/>
      <c r="B255" s="39"/>
      <c r="C255" s="40" t="s">
        <v>41</v>
      </c>
      <c r="D255" s="53"/>
      <c r="E255" s="62" t="s">
        <v>48</v>
      </c>
      <c r="F255" s="28">
        <f>F256</f>
        <v>1019.3</v>
      </c>
      <c r="G255" s="28">
        <f>G256</f>
        <v>1019.3</v>
      </c>
      <c r="H255" s="311"/>
    </row>
    <row r="256" spans="1:8" ht="25.5">
      <c r="A256" s="91"/>
      <c r="B256" s="39"/>
      <c r="C256" s="40"/>
      <c r="D256" s="46">
        <v>600</v>
      </c>
      <c r="E256" s="47" t="s">
        <v>105</v>
      </c>
      <c r="F256" s="28">
        <f>F257</f>
        <v>1019.3</v>
      </c>
      <c r="G256" s="28">
        <f>G257</f>
        <v>1019.3</v>
      </c>
      <c r="H256" s="311"/>
    </row>
    <row r="257" spans="1:8" ht="12.75">
      <c r="A257" s="91"/>
      <c r="B257" s="39"/>
      <c r="C257" s="40"/>
      <c r="D257" s="53">
        <v>610</v>
      </c>
      <c r="E257" s="62" t="s">
        <v>135</v>
      </c>
      <c r="F257" s="28">
        <v>1019.3</v>
      </c>
      <c r="G257" s="28">
        <v>1019.3</v>
      </c>
      <c r="H257" s="311"/>
    </row>
    <row r="258" spans="1:8" ht="12.75">
      <c r="A258" s="188"/>
      <c r="B258" s="32" t="s">
        <v>148</v>
      </c>
      <c r="C258" s="32"/>
      <c r="D258" s="32"/>
      <c r="E258" s="34" t="s">
        <v>149</v>
      </c>
      <c r="F258" s="90">
        <f>F259</f>
        <v>611.8</v>
      </c>
      <c r="G258" s="90">
        <f>G259</f>
        <v>611.8</v>
      </c>
      <c r="H258" s="311"/>
    </row>
    <row r="259" spans="1:8" ht="25.5">
      <c r="A259" s="91"/>
      <c r="B259" s="39"/>
      <c r="C259" s="36" t="s">
        <v>234</v>
      </c>
      <c r="D259" s="39"/>
      <c r="E259" s="37" t="s">
        <v>124</v>
      </c>
      <c r="F259" s="28">
        <f aca="true" t="shared" si="15" ref="F259:G262">F260</f>
        <v>611.8</v>
      </c>
      <c r="G259" s="28">
        <f t="shared" si="15"/>
        <v>611.8</v>
      </c>
      <c r="H259" s="311"/>
    </row>
    <row r="260" spans="1:8" ht="18" customHeight="1">
      <c r="A260" s="91"/>
      <c r="B260" s="39"/>
      <c r="C260" s="39" t="s">
        <v>248</v>
      </c>
      <c r="D260" s="39"/>
      <c r="E260" s="37" t="s">
        <v>249</v>
      </c>
      <c r="F260" s="28">
        <f t="shared" si="15"/>
        <v>611.8</v>
      </c>
      <c r="G260" s="28">
        <f t="shared" si="15"/>
        <v>611.8</v>
      </c>
      <c r="H260" s="311"/>
    </row>
    <row r="261" spans="1:8" ht="25.5">
      <c r="A261" s="91"/>
      <c r="B261" s="39"/>
      <c r="C261" s="39" t="s">
        <v>251</v>
      </c>
      <c r="D261" s="39"/>
      <c r="E261" s="37" t="s">
        <v>250</v>
      </c>
      <c r="F261" s="28">
        <f t="shared" si="15"/>
        <v>611.8</v>
      </c>
      <c r="G261" s="28">
        <f t="shared" si="15"/>
        <v>611.8</v>
      </c>
      <c r="H261" s="311"/>
    </row>
    <row r="262" spans="1:8" ht="12.75">
      <c r="A262" s="91"/>
      <c r="B262" s="39"/>
      <c r="C262" s="39"/>
      <c r="D262" s="39">
        <v>200</v>
      </c>
      <c r="E262" s="37" t="s">
        <v>80</v>
      </c>
      <c r="F262" s="28">
        <f t="shared" si="15"/>
        <v>611.8</v>
      </c>
      <c r="G262" s="28">
        <f t="shared" si="15"/>
        <v>611.8</v>
      </c>
      <c r="H262" s="311"/>
    </row>
    <row r="263" spans="1:8" ht="12.75">
      <c r="A263" s="91"/>
      <c r="B263" s="39"/>
      <c r="C263" s="39"/>
      <c r="D263" s="39">
        <v>240</v>
      </c>
      <c r="E263" s="37" t="s">
        <v>81</v>
      </c>
      <c r="F263" s="28">
        <v>611.8</v>
      </c>
      <c r="G263" s="28">
        <v>611.8</v>
      </c>
      <c r="H263" s="311"/>
    </row>
    <row r="264" spans="1:8" ht="12.75">
      <c r="A264" s="188"/>
      <c r="B264" s="32" t="s">
        <v>151</v>
      </c>
      <c r="C264" s="32"/>
      <c r="D264" s="32"/>
      <c r="E264" s="93" t="s">
        <v>152</v>
      </c>
      <c r="F264" s="90">
        <f>F274+F265</f>
        <v>27827.5</v>
      </c>
      <c r="G264" s="90">
        <f>G274+G265</f>
        <v>27395.9</v>
      </c>
      <c r="H264" s="311"/>
    </row>
    <row r="265" spans="1:8" ht="25.5">
      <c r="A265" s="188"/>
      <c r="B265" s="32"/>
      <c r="C265" s="36" t="s">
        <v>220</v>
      </c>
      <c r="D265" s="39"/>
      <c r="E265" s="37" t="s">
        <v>132</v>
      </c>
      <c r="F265" s="28">
        <f>F266</f>
        <v>883.6</v>
      </c>
      <c r="G265" s="28">
        <f>G266</f>
        <v>1000</v>
      </c>
      <c r="H265" s="311"/>
    </row>
    <row r="266" spans="1:8" ht="25.5">
      <c r="A266" s="188"/>
      <c r="B266" s="32"/>
      <c r="C266" s="42" t="s">
        <v>624</v>
      </c>
      <c r="D266" s="42"/>
      <c r="E266" s="37" t="s">
        <v>623</v>
      </c>
      <c r="F266" s="28">
        <f aca="true" t="shared" si="16" ref="F266:G268">F267</f>
        <v>883.6</v>
      </c>
      <c r="G266" s="28">
        <f t="shared" si="16"/>
        <v>1000</v>
      </c>
      <c r="H266" s="311"/>
    </row>
    <row r="267" spans="1:8" ht="25.5">
      <c r="A267" s="188"/>
      <c r="B267" s="32"/>
      <c r="C267" s="42" t="s">
        <v>628</v>
      </c>
      <c r="D267" s="42"/>
      <c r="E267" s="37" t="s">
        <v>625</v>
      </c>
      <c r="F267" s="28">
        <f>F268+F271</f>
        <v>883.6</v>
      </c>
      <c r="G267" s="28">
        <f>G268+G271</f>
        <v>1000</v>
      </c>
      <c r="H267" s="311"/>
    </row>
    <row r="268" spans="1:8" ht="25.5">
      <c r="A268" s="188"/>
      <c r="B268" s="32"/>
      <c r="C268" s="42" t="s">
        <v>629</v>
      </c>
      <c r="D268" s="36"/>
      <c r="E268" s="37" t="s">
        <v>630</v>
      </c>
      <c r="F268" s="28">
        <f t="shared" si="16"/>
        <v>883.6</v>
      </c>
      <c r="G268" s="28">
        <f t="shared" si="16"/>
        <v>0</v>
      </c>
      <c r="H268" s="311"/>
    </row>
    <row r="269" spans="1:8" ht="25.5">
      <c r="A269" s="188"/>
      <c r="B269" s="32"/>
      <c r="C269" s="39"/>
      <c r="D269" s="42">
        <v>400</v>
      </c>
      <c r="E269" s="47" t="s">
        <v>146</v>
      </c>
      <c r="F269" s="28">
        <f>F270</f>
        <v>883.6</v>
      </c>
      <c r="G269" s="28">
        <f>G270</f>
        <v>0</v>
      </c>
      <c r="H269" s="311"/>
    </row>
    <row r="270" spans="1:8" ht="12.75">
      <c r="A270" s="188"/>
      <c r="B270" s="32"/>
      <c r="C270" s="39"/>
      <c r="D270" s="42">
        <v>410</v>
      </c>
      <c r="E270" s="37" t="s">
        <v>147</v>
      </c>
      <c r="F270" s="28">
        <v>883.6</v>
      </c>
      <c r="G270" s="28">
        <v>0</v>
      </c>
      <c r="H270" s="311"/>
    </row>
    <row r="271" spans="1:8" ht="25.5">
      <c r="A271" s="188"/>
      <c r="B271" s="32"/>
      <c r="C271" s="42" t="s">
        <v>691</v>
      </c>
      <c r="D271" s="42"/>
      <c r="E271" s="37" t="s">
        <v>692</v>
      </c>
      <c r="F271" s="28">
        <f>F272</f>
        <v>0</v>
      </c>
      <c r="G271" s="28">
        <f>G272</f>
        <v>1000</v>
      </c>
      <c r="H271" s="311"/>
    </row>
    <row r="272" spans="1:8" ht="25.5">
      <c r="A272" s="188"/>
      <c r="B272" s="32"/>
      <c r="C272" s="39"/>
      <c r="D272" s="42">
        <v>400</v>
      </c>
      <c r="E272" s="47" t="s">
        <v>146</v>
      </c>
      <c r="F272" s="28">
        <f>F273</f>
        <v>0</v>
      </c>
      <c r="G272" s="28">
        <f>G273</f>
        <v>1000</v>
      </c>
      <c r="H272" s="311"/>
    </row>
    <row r="273" spans="1:8" ht="12.75">
      <c r="A273" s="188"/>
      <c r="B273" s="32"/>
      <c r="C273" s="39"/>
      <c r="D273" s="42">
        <v>410</v>
      </c>
      <c r="E273" s="37" t="s">
        <v>147</v>
      </c>
      <c r="F273" s="28">
        <v>0</v>
      </c>
      <c r="G273" s="28">
        <v>1000</v>
      </c>
      <c r="H273" s="311"/>
    </row>
    <row r="274" spans="1:8" ht="25.5">
      <c r="A274" s="91"/>
      <c r="B274" s="39"/>
      <c r="C274" s="36" t="s">
        <v>234</v>
      </c>
      <c r="D274" s="39"/>
      <c r="E274" s="37" t="s">
        <v>124</v>
      </c>
      <c r="F274" s="28">
        <f>F275+F303</f>
        <v>26943.9</v>
      </c>
      <c r="G274" s="28">
        <f>G275+G303</f>
        <v>26395.9</v>
      </c>
      <c r="H274" s="311"/>
    </row>
    <row r="275" spans="1:8" ht="25.5">
      <c r="A275" s="91"/>
      <c r="B275" s="39"/>
      <c r="C275" s="36" t="s">
        <v>235</v>
      </c>
      <c r="D275" s="39"/>
      <c r="E275" s="37" t="s">
        <v>153</v>
      </c>
      <c r="F275" s="28">
        <f>F276+F289+F293</f>
        <v>22162.800000000003</v>
      </c>
      <c r="G275" s="28">
        <f>G276+G289+G293</f>
        <v>21614.800000000003</v>
      </c>
      <c r="H275" s="311"/>
    </row>
    <row r="276" spans="1:8" ht="12.75">
      <c r="A276" s="91"/>
      <c r="B276" s="39"/>
      <c r="C276" s="36" t="s">
        <v>238</v>
      </c>
      <c r="D276" s="46"/>
      <c r="E276" s="47" t="s">
        <v>233</v>
      </c>
      <c r="F276" s="28">
        <f>F277+F280+F283+F286</f>
        <v>11414.800000000001</v>
      </c>
      <c r="G276" s="28">
        <f>G277+G280+G283+G286</f>
        <v>11414.800000000001</v>
      </c>
      <c r="H276" s="311"/>
    </row>
    <row r="277" spans="1:8" ht="12.75">
      <c r="A277" s="91"/>
      <c r="B277" s="39"/>
      <c r="C277" s="36" t="s">
        <v>236</v>
      </c>
      <c r="D277" s="46"/>
      <c r="E277" s="61" t="s">
        <v>156</v>
      </c>
      <c r="F277" s="28">
        <f>F278</f>
        <v>10512.7</v>
      </c>
      <c r="G277" s="28">
        <f>G278</f>
        <v>10512.7</v>
      </c>
      <c r="H277" s="311"/>
    </row>
    <row r="278" spans="1:8" ht="25.5">
      <c r="A278" s="91"/>
      <c r="B278" s="39"/>
      <c r="C278" s="36"/>
      <c r="D278" s="46">
        <v>600</v>
      </c>
      <c r="E278" s="47" t="s">
        <v>105</v>
      </c>
      <c r="F278" s="28">
        <f>F279</f>
        <v>10512.7</v>
      </c>
      <c r="G278" s="28">
        <f>G279</f>
        <v>10512.7</v>
      </c>
      <c r="H278" s="311"/>
    </row>
    <row r="279" spans="1:8" ht="12.75">
      <c r="A279" s="91"/>
      <c r="B279" s="39"/>
      <c r="C279" s="36"/>
      <c r="D279" s="53">
        <v>610</v>
      </c>
      <c r="E279" s="62" t="s">
        <v>135</v>
      </c>
      <c r="F279" s="28">
        <v>10512.7</v>
      </c>
      <c r="G279" s="28">
        <v>10512.7</v>
      </c>
      <c r="H279" s="311"/>
    </row>
    <row r="280" spans="1:8" ht="12.75">
      <c r="A280" s="91"/>
      <c r="B280" s="39"/>
      <c r="C280" s="36" t="s">
        <v>237</v>
      </c>
      <c r="D280" s="46"/>
      <c r="E280" s="63" t="s">
        <v>157</v>
      </c>
      <c r="F280" s="28">
        <f>F281</f>
        <v>513.1</v>
      </c>
      <c r="G280" s="28">
        <f>G281</f>
        <v>513.1</v>
      </c>
      <c r="H280" s="311"/>
    </row>
    <row r="281" spans="1:8" ht="25.5">
      <c r="A281" s="91"/>
      <c r="B281" s="39"/>
      <c r="C281" s="39"/>
      <c r="D281" s="46">
        <v>600</v>
      </c>
      <c r="E281" s="47" t="s">
        <v>105</v>
      </c>
      <c r="F281" s="28">
        <f>F282</f>
        <v>513.1</v>
      </c>
      <c r="G281" s="28">
        <f>G282</f>
        <v>513.1</v>
      </c>
      <c r="H281" s="311"/>
    </row>
    <row r="282" spans="1:8" ht="12.75">
      <c r="A282" s="91"/>
      <c r="B282" s="39"/>
      <c r="C282" s="39"/>
      <c r="D282" s="46">
        <v>610</v>
      </c>
      <c r="E282" s="55" t="s">
        <v>135</v>
      </c>
      <c r="F282" s="28">
        <v>513.1</v>
      </c>
      <c r="G282" s="28">
        <v>513.1</v>
      </c>
      <c r="H282" s="311"/>
    </row>
    <row r="283" spans="1:8" ht="12.75">
      <c r="A283" s="91"/>
      <c r="B283" s="39"/>
      <c r="C283" s="36" t="s">
        <v>239</v>
      </c>
      <c r="D283" s="46"/>
      <c r="E283" s="37" t="s">
        <v>158</v>
      </c>
      <c r="F283" s="28">
        <f>F284</f>
        <v>290</v>
      </c>
      <c r="G283" s="28">
        <f>G284</f>
        <v>290</v>
      </c>
      <c r="H283" s="311"/>
    </row>
    <row r="284" spans="1:8" ht="25.5">
      <c r="A284" s="91"/>
      <c r="B284" s="39"/>
      <c r="C284" s="39"/>
      <c r="D284" s="46">
        <v>600</v>
      </c>
      <c r="E284" s="47" t="s">
        <v>105</v>
      </c>
      <c r="F284" s="28">
        <f>F285</f>
        <v>290</v>
      </c>
      <c r="G284" s="28">
        <f>G285</f>
        <v>290</v>
      </c>
      <c r="H284" s="311"/>
    </row>
    <row r="285" spans="1:8" ht="12.75">
      <c r="A285" s="91"/>
      <c r="B285" s="39"/>
      <c r="C285" s="39"/>
      <c r="D285" s="46">
        <v>610</v>
      </c>
      <c r="E285" s="55" t="s">
        <v>135</v>
      </c>
      <c r="F285" s="28">
        <v>290</v>
      </c>
      <c r="G285" s="28">
        <v>290</v>
      </c>
      <c r="H285" s="311"/>
    </row>
    <row r="286" spans="1:8" ht="15" customHeight="1">
      <c r="A286" s="91"/>
      <c r="B286" s="39"/>
      <c r="C286" s="36" t="s">
        <v>240</v>
      </c>
      <c r="D286" s="46"/>
      <c r="E286" s="37" t="s">
        <v>858</v>
      </c>
      <c r="F286" s="28">
        <f>F287</f>
        <v>99</v>
      </c>
      <c r="G286" s="28">
        <f>G287</f>
        <v>99</v>
      </c>
      <c r="H286" s="311"/>
    </row>
    <row r="287" spans="1:8" ht="25.5">
      <c r="A287" s="91"/>
      <c r="B287" s="39"/>
      <c r="C287" s="39"/>
      <c r="D287" s="46">
        <v>600</v>
      </c>
      <c r="E287" s="47" t="s">
        <v>105</v>
      </c>
      <c r="F287" s="28">
        <f>F288</f>
        <v>99</v>
      </c>
      <c r="G287" s="28">
        <f>G288</f>
        <v>99</v>
      </c>
      <c r="H287" s="311"/>
    </row>
    <row r="288" spans="1:8" ht="12.75">
      <c r="A288" s="91"/>
      <c r="B288" s="39"/>
      <c r="C288" s="39"/>
      <c r="D288" s="46">
        <v>610</v>
      </c>
      <c r="E288" s="55" t="s">
        <v>135</v>
      </c>
      <c r="F288" s="28">
        <v>99</v>
      </c>
      <c r="G288" s="28">
        <v>99</v>
      </c>
      <c r="H288" s="311"/>
    </row>
    <row r="289" spans="1:8" ht="12.75">
      <c r="A289" s="91"/>
      <c r="B289" s="39"/>
      <c r="C289" s="39" t="s">
        <v>242</v>
      </c>
      <c r="D289" s="46"/>
      <c r="E289" s="55" t="s">
        <v>241</v>
      </c>
      <c r="F289" s="28">
        <f aca="true" t="shared" si="17" ref="F289:G291">F290</f>
        <v>200</v>
      </c>
      <c r="G289" s="28">
        <f t="shared" si="17"/>
        <v>200</v>
      </c>
      <c r="H289" s="311"/>
    </row>
    <row r="290" spans="1:8" ht="25.5">
      <c r="A290" s="91"/>
      <c r="B290" s="39"/>
      <c r="C290" s="39" t="s">
        <v>243</v>
      </c>
      <c r="D290" s="46"/>
      <c r="E290" s="37" t="s">
        <v>159</v>
      </c>
      <c r="F290" s="28">
        <f t="shared" si="17"/>
        <v>200</v>
      </c>
      <c r="G290" s="28">
        <f t="shared" si="17"/>
        <v>200</v>
      </c>
      <c r="H290" s="311"/>
    </row>
    <row r="291" spans="1:8" ht="25.5">
      <c r="A291" s="91"/>
      <c r="B291" s="39"/>
      <c r="C291" s="39"/>
      <c r="D291" s="46">
        <v>600</v>
      </c>
      <c r="E291" s="47" t="s">
        <v>105</v>
      </c>
      <c r="F291" s="28">
        <f t="shared" si="17"/>
        <v>200</v>
      </c>
      <c r="G291" s="28">
        <f t="shared" si="17"/>
        <v>200</v>
      </c>
      <c r="H291" s="311"/>
    </row>
    <row r="292" spans="1:8" ht="12.75">
      <c r="A292" s="91"/>
      <c r="B292" s="39"/>
      <c r="C292" s="39"/>
      <c r="D292" s="46">
        <v>610</v>
      </c>
      <c r="E292" s="55" t="s">
        <v>135</v>
      </c>
      <c r="F292" s="28">
        <v>200</v>
      </c>
      <c r="G292" s="28">
        <v>200</v>
      </c>
      <c r="H292" s="311"/>
    </row>
    <row r="293" spans="1:8" ht="16.5" customHeight="1">
      <c r="A293" s="91"/>
      <c r="B293" s="39"/>
      <c r="C293" s="39" t="s">
        <v>244</v>
      </c>
      <c r="D293" s="39"/>
      <c r="E293" s="37" t="s">
        <v>245</v>
      </c>
      <c r="F293" s="28">
        <f>F294+F297+F300</f>
        <v>10548</v>
      </c>
      <c r="G293" s="28">
        <f>G294+G297+G300</f>
        <v>10000</v>
      </c>
      <c r="H293" s="311"/>
    </row>
    <row r="294" spans="1:8" ht="25.5">
      <c r="A294" s="91"/>
      <c r="B294" s="39"/>
      <c r="C294" s="39" t="s">
        <v>246</v>
      </c>
      <c r="D294" s="39"/>
      <c r="E294" s="37" t="s">
        <v>154</v>
      </c>
      <c r="F294" s="28">
        <f>F295</f>
        <v>7000</v>
      </c>
      <c r="G294" s="28">
        <f>G295</f>
        <v>7000</v>
      </c>
      <c r="H294" s="311"/>
    </row>
    <row r="295" spans="1:8" ht="25.5">
      <c r="A295" s="91"/>
      <c r="B295" s="39"/>
      <c r="C295" s="39"/>
      <c r="D295" s="46">
        <v>600</v>
      </c>
      <c r="E295" s="47" t="s">
        <v>105</v>
      </c>
      <c r="F295" s="28">
        <f>F296</f>
        <v>7000</v>
      </c>
      <c r="G295" s="28">
        <f>G296</f>
        <v>7000</v>
      </c>
      <c r="H295" s="311"/>
    </row>
    <row r="296" spans="1:8" ht="12.75">
      <c r="A296" s="91"/>
      <c r="B296" s="39"/>
      <c r="C296" s="39"/>
      <c r="D296" s="46">
        <v>610</v>
      </c>
      <c r="E296" s="55" t="s">
        <v>135</v>
      </c>
      <c r="F296" s="28">
        <v>7000</v>
      </c>
      <c r="G296" s="28">
        <v>7000</v>
      </c>
      <c r="H296" s="311"/>
    </row>
    <row r="297" spans="1:8" ht="12.75">
      <c r="A297" s="91"/>
      <c r="B297" s="39"/>
      <c r="C297" s="39" t="s">
        <v>247</v>
      </c>
      <c r="D297" s="39"/>
      <c r="E297" s="37" t="s">
        <v>155</v>
      </c>
      <c r="F297" s="28">
        <f>F298</f>
        <v>2000</v>
      </c>
      <c r="G297" s="28">
        <f>G298</f>
        <v>2000</v>
      </c>
      <c r="H297" s="311"/>
    </row>
    <row r="298" spans="1:8" ht="25.5">
      <c r="A298" s="91"/>
      <c r="B298" s="39"/>
      <c r="C298" s="39"/>
      <c r="D298" s="46">
        <v>600</v>
      </c>
      <c r="E298" s="47" t="s">
        <v>105</v>
      </c>
      <c r="F298" s="28">
        <f>F299</f>
        <v>2000</v>
      </c>
      <c r="G298" s="28">
        <f>G299</f>
        <v>2000</v>
      </c>
      <c r="H298" s="311"/>
    </row>
    <row r="299" spans="1:8" ht="12.75">
      <c r="A299" s="91"/>
      <c r="B299" s="39"/>
      <c r="C299" s="39"/>
      <c r="D299" s="46">
        <v>610</v>
      </c>
      <c r="E299" s="55" t="s">
        <v>135</v>
      </c>
      <c r="F299" s="28">
        <v>2000</v>
      </c>
      <c r="G299" s="28">
        <v>2000</v>
      </c>
      <c r="H299" s="311"/>
    </row>
    <row r="300" spans="1:8" ht="25.5">
      <c r="A300" s="91"/>
      <c r="B300" s="39"/>
      <c r="C300" s="39" t="s">
        <v>589</v>
      </c>
      <c r="D300" s="46"/>
      <c r="E300" s="47" t="s">
        <v>590</v>
      </c>
      <c r="F300" s="28">
        <f>F301</f>
        <v>1548</v>
      </c>
      <c r="G300" s="28">
        <f>G301</f>
        <v>1000</v>
      </c>
      <c r="H300" s="311"/>
    </row>
    <row r="301" spans="1:8" ht="25.5">
      <c r="A301" s="91"/>
      <c r="B301" s="39"/>
      <c r="C301" s="39"/>
      <c r="D301" s="46">
        <v>600</v>
      </c>
      <c r="E301" s="47" t="s">
        <v>105</v>
      </c>
      <c r="F301" s="28">
        <f>F302</f>
        <v>1548</v>
      </c>
      <c r="G301" s="28">
        <f>G302</f>
        <v>1000</v>
      </c>
      <c r="H301" s="311"/>
    </row>
    <row r="302" spans="1:8" ht="12.75">
      <c r="A302" s="91"/>
      <c r="B302" s="39"/>
      <c r="C302" s="39"/>
      <c r="D302" s="46">
        <v>610</v>
      </c>
      <c r="E302" s="55" t="s">
        <v>135</v>
      </c>
      <c r="F302" s="28">
        <v>1548</v>
      </c>
      <c r="G302" s="28">
        <v>1000</v>
      </c>
      <c r="H302" s="311"/>
    </row>
    <row r="303" spans="1:8" ht="25.5">
      <c r="A303" s="91"/>
      <c r="B303" s="39"/>
      <c r="C303" s="40" t="s">
        <v>275</v>
      </c>
      <c r="D303" s="53"/>
      <c r="E303" s="37" t="s">
        <v>195</v>
      </c>
      <c r="F303" s="28">
        <f>F304</f>
        <v>4781.1</v>
      </c>
      <c r="G303" s="28">
        <f>G304</f>
        <v>4781.1</v>
      </c>
      <c r="H303" s="311"/>
    </row>
    <row r="304" spans="1:8" ht="25.5">
      <c r="A304" s="91"/>
      <c r="B304" s="39"/>
      <c r="C304" s="40" t="s">
        <v>284</v>
      </c>
      <c r="D304" s="53"/>
      <c r="E304" s="37" t="s">
        <v>283</v>
      </c>
      <c r="F304" s="28">
        <f>F305+F308</f>
        <v>4781.1</v>
      </c>
      <c r="G304" s="28">
        <f>G305+G308</f>
        <v>4781.1</v>
      </c>
      <c r="H304" s="311"/>
    </row>
    <row r="305" spans="1:8" ht="12.75">
      <c r="A305" s="91"/>
      <c r="B305" s="39"/>
      <c r="C305" s="40" t="s">
        <v>288</v>
      </c>
      <c r="D305" s="39"/>
      <c r="E305" s="67" t="s">
        <v>31</v>
      </c>
      <c r="F305" s="28">
        <f>F306</f>
        <v>3852.8</v>
      </c>
      <c r="G305" s="28">
        <f>G306</f>
        <v>3852.8</v>
      </c>
      <c r="H305" s="311"/>
    </row>
    <row r="306" spans="1:8" ht="25.5">
      <c r="A306" s="91"/>
      <c r="B306" s="39"/>
      <c r="C306" s="39"/>
      <c r="D306" s="46">
        <v>600</v>
      </c>
      <c r="E306" s="47" t="s">
        <v>105</v>
      </c>
      <c r="F306" s="28">
        <f>F307</f>
        <v>3852.8</v>
      </c>
      <c r="G306" s="28">
        <f>G307</f>
        <v>3852.8</v>
      </c>
      <c r="H306" s="311"/>
    </row>
    <row r="307" spans="1:8" ht="12.75">
      <c r="A307" s="91"/>
      <c r="B307" s="39"/>
      <c r="C307" s="39"/>
      <c r="D307" s="46">
        <v>610</v>
      </c>
      <c r="E307" s="55" t="s">
        <v>135</v>
      </c>
      <c r="F307" s="28">
        <v>3852.8</v>
      </c>
      <c r="G307" s="28">
        <v>3852.8</v>
      </c>
      <c r="H307" s="311"/>
    </row>
    <row r="308" spans="1:8" ht="12.75">
      <c r="A308" s="91"/>
      <c r="B308" s="39"/>
      <c r="C308" s="40" t="s">
        <v>290</v>
      </c>
      <c r="D308" s="39"/>
      <c r="E308" s="37" t="s">
        <v>601</v>
      </c>
      <c r="F308" s="28">
        <f>F309</f>
        <v>928.3</v>
      </c>
      <c r="G308" s="28">
        <f>G309</f>
        <v>928.3</v>
      </c>
      <c r="H308" s="311"/>
    </row>
    <row r="309" spans="1:8" ht="25.5">
      <c r="A309" s="91"/>
      <c r="B309" s="39"/>
      <c r="C309" s="39"/>
      <c r="D309" s="46">
        <v>600</v>
      </c>
      <c r="E309" s="47" t="s">
        <v>105</v>
      </c>
      <c r="F309" s="28">
        <f>F310</f>
        <v>928.3</v>
      </c>
      <c r="G309" s="28">
        <f>G310</f>
        <v>928.3</v>
      </c>
      <c r="H309" s="311"/>
    </row>
    <row r="310" spans="1:8" ht="12.75">
      <c r="A310" s="91"/>
      <c r="B310" s="39"/>
      <c r="C310" s="39"/>
      <c r="D310" s="46">
        <v>610</v>
      </c>
      <c r="E310" s="55" t="s">
        <v>135</v>
      </c>
      <c r="F310" s="28">
        <v>928.3</v>
      </c>
      <c r="G310" s="28">
        <v>928.3</v>
      </c>
      <c r="H310" s="311"/>
    </row>
    <row r="311" spans="1:8" ht="12.75">
      <c r="A311" s="91"/>
      <c r="B311" s="32" t="s">
        <v>160</v>
      </c>
      <c r="C311" s="32"/>
      <c r="D311" s="32"/>
      <c r="E311" s="34" t="s">
        <v>161</v>
      </c>
      <c r="F311" s="90">
        <f>F312</f>
        <v>28874.800000000003</v>
      </c>
      <c r="G311" s="90">
        <f>G312</f>
        <v>28674.800000000003</v>
      </c>
      <c r="H311" s="311"/>
    </row>
    <row r="312" spans="1:8" ht="12.75">
      <c r="A312" s="188"/>
      <c r="B312" s="32" t="s">
        <v>162</v>
      </c>
      <c r="C312" s="32"/>
      <c r="D312" s="32"/>
      <c r="E312" s="34" t="s">
        <v>163</v>
      </c>
      <c r="F312" s="90">
        <f>F313+F344</f>
        <v>28874.800000000003</v>
      </c>
      <c r="G312" s="90">
        <f>G313+G344</f>
        <v>28674.800000000003</v>
      </c>
      <c r="H312" s="311"/>
    </row>
    <row r="313" spans="1:8" ht="25.5">
      <c r="A313" s="91"/>
      <c r="B313" s="39"/>
      <c r="C313" s="36" t="s">
        <v>205</v>
      </c>
      <c r="D313" s="39"/>
      <c r="E313" s="37" t="s">
        <v>164</v>
      </c>
      <c r="F313" s="28">
        <f>F314+F324+F328+F341</f>
        <v>24938.9</v>
      </c>
      <c r="G313" s="28">
        <f>G314+G324+G328+G341</f>
        <v>24838.9</v>
      </c>
      <c r="H313" s="311"/>
    </row>
    <row r="314" spans="1:8" ht="12.75">
      <c r="A314" s="91"/>
      <c r="B314" s="39"/>
      <c r="C314" s="36" t="s">
        <v>206</v>
      </c>
      <c r="D314" s="39"/>
      <c r="E314" s="37" t="s">
        <v>165</v>
      </c>
      <c r="F314" s="28">
        <f>F315+F318+F321</f>
        <v>4592.3</v>
      </c>
      <c r="G314" s="28">
        <f>G315+G318+G321</f>
        <v>4592.3</v>
      </c>
      <c r="H314" s="311"/>
    </row>
    <row r="315" spans="1:8" ht="25.5">
      <c r="A315" s="91"/>
      <c r="B315" s="39"/>
      <c r="C315" s="36" t="s">
        <v>207</v>
      </c>
      <c r="D315" s="39"/>
      <c r="E315" s="47" t="s">
        <v>8</v>
      </c>
      <c r="F315" s="28">
        <f>F316</f>
        <v>1923.9</v>
      </c>
      <c r="G315" s="28">
        <f>G316</f>
        <v>1923.9</v>
      </c>
      <c r="H315" s="311"/>
    </row>
    <row r="316" spans="1:8" ht="25.5">
      <c r="A316" s="91"/>
      <c r="B316" s="39"/>
      <c r="C316" s="39"/>
      <c r="D316" s="46">
        <v>600</v>
      </c>
      <c r="E316" s="47" t="s">
        <v>105</v>
      </c>
      <c r="F316" s="28">
        <f>F317</f>
        <v>1923.9</v>
      </c>
      <c r="G316" s="28">
        <f>G317</f>
        <v>1923.9</v>
      </c>
      <c r="H316" s="311"/>
    </row>
    <row r="317" spans="1:8" ht="12.75">
      <c r="A317" s="91"/>
      <c r="B317" s="39"/>
      <c r="C317" s="39"/>
      <c r="D317" s="46">
        <v>610</v>
      </c>
      <c r="E317" s="47" t="s">
        <v>135</v>
      </c>
      <c r="F317" s="28">
        <v>1923.9</v>
      </c>
      <c r="G317" s="28">
        <v>1923.9</v>
      </c>
      <c r="H317" s="311"/>
    </row>
    <row r="318" spans="1:8" ht="25.5">
      <c r="A318" s="91"/>
      <c r="B318" s="39"/>
      <c r="C318" s="36" t="s">
        <v>2</v>
      </c>
      <c r="D318" s="46"/>
      <c r="E318" s="47" t="s">
        <v>9</v>
      </c>
      <c r="F318" s="28">
        <f>F319</f>
        <v>667.1</v>
      </c>
      <c r="G318" s="28">
        <f>G319</f>
        <v>667.1</v>
      </c>
      <c r="H318" s="311"/>
    </row>
    <row r="319" spans="1:8" ht="25.5">
      <c r="A319" s="91"/>
      <c r="B319" s="39"/>
      <c r="C319" s="39"/>
      <c r="D319" s="46">
        <v>600</v>
      </c>
      <c r="E319" s="47" t="s">
        <v>105</v>
      </c>
      <c r="F319" s="28">
        <f>F320</f>
        <v>667.1</v>
      </c>
      <c r="G319" s="28">
        <f>G320</f>
        <v>667.1</v>
      </c>
      <c r="H319" s="311"/>
    </row>
    <row r="320" spans="1:8" ht="12.75">
      <c r="A320" s="91"/>
      <c r="B320" s="39"/>
      <c r="C320" s="39"/>
      <c r="D320" s="46">
        <v>610</v>
      </c>
      <c r="E320" s="47" t="s">
        <v>135</v>
      </c>
      <c r="F320" s="28">
        <v>667.1</v>
      </c>
      <c r="G320" s="28">
        <v>667.1</v>
      </c>
      <c r="H320" s="311"/>
    </row>
    <row r="321" spans="1:8" ht="38.25">
      <c r="A321" s="91"/>
      <c r="B321" s="39"/>
      <c r="C321" s="36" t="s">
        <v>3</v>
      </c>
      <c r="D321" s="46"/>
      <c r="E321" s="47" t="s">
        <v>10</v>
      </c>
      <c r="F321" s="28">
        <f>F322</f>
        <v>2001.3</v>
      </c>
      <c r="G321" s="28">
        <f>G322</f>
        <v>2001.3</v>
      </c>
      <c r="H321" s="311"/>
    </row>
    <row r="322" spans="1:8" ht="25.5">
      <c r="A322" s="91"/>
      <c r="B322" s="39"/>
      <c r="C322" s="39"/>
      <c r="D322" s="46">
        <v>600</v>
      </c>
      <c r="E322" s="47" t="s">
        <v>105</v>
      </c>
      <c r="F322" s="28">
        <f>F323</f>
        <v>2001.3</v>
      </c>
      <c r="G322" s="28">
        <f>G323</f>
        <v>2001.3</v>
      </c>
      <c r="H322" s="311"/>
    </row>
    <row r="323" spans="1:8" ht="12.75">
      <c r="A323" s="91"/>
      <c r="B323" s="39"/>
      <c r="C323" s="39"/>
      <c r="D323" s="46">
        <v>610</v>
      </c>
      <c r="E323" s="47" t="s">
        <v>135</v>
      </c>
      <c r="F323" s="28">
        <v>2001.3</v>
      </c>
      <c r="G323" s="28">
        <v>2001.3</v>
      </c>
      <c r="H323" s="311"/>
    </row>
    <row r="324" spans="1:8" ht="12.75">
      <c r="A324" s="91"/>
      <c r="B324" s="39"/>
      <c r="C324" s="36" t="s">
        <v>208</v>
      </c>
      <c r="D324" s="39"/>
      <c r="E324" s="37" t="s">
        <v>166</v>
      </c>
      <c r="F324" s="28">
        <f aca="true" t="shared" si="18" ref="F324:G326">F325</f>
        <v>5952.7</v>
      </c>
      <c r="G324" s="28">
        <f t="shared" si="18"/>
        <v>5952.7</v>
      </c>
      <c r="H324" s="311"/>
    </row>
    <row r="325" spans="1:8" ht="25.5">
      <c r="A325" s="91"/>
      <c r="B325" s="39"/>
      <c r="C325" s="36" t="s">
        <v>209</v>
      </c>
      <c r="D325" s="39"/>
      <c r="E325" s="37" t="s">
        <v>11</v>
      </c>
      <c r="F325" s="28">
        <f t="shared" si="18"/>
        <v>5952.7</v>
      </c>
      <c r="G325" s="28">
        <f t="shared" si="18"/>
        <v>5952.7</v>
      </c>
      <c r="H325" s="311"/>
    </row>
    <row r="326" spans="1:8" ht="25.5">
      <c r="A326" s="91"/>
      <c r="B326" s="39"/>
      <c r="C326" s="39"/>
      <c r="D326" s="39">
        <v>600</v>
      </c>
      <c r="E326" s="47" t="s">
        <v>167</v>
      </c>
      <c r="F326" s="28">
        <f t="shared" si="18"/>
        <v>5952.7</v>
      </c>
      <c r="G326" s="28">
        <f t="shared" si="18"/>
        <v>5952.7</v>
      </c>
      <c r="H326" s="311"/>
    </row>
    <row r="327" spans="1:8" ht="12.75">
      <c r="A327" s="91"/>
      <c r="B327" s="39"/>
      <c r="C327" s="39"/>
      <c r="D327" s="39">
        <v>610</v>
      </c>
      <c r="E327" s="55" t="s">
        <v>135</v>
      </c>
      <c r="F327" s="28">
        <v>5952.7</v>
      </c>
      <c r="G327" s="28">
        <v>5952.7</v>
      </c>
      <c r="H327" s="311"/>
    </row>
    <row r="328" spans="1:8" ht="25.5">
      <c r="A328" s="91"/>
      <c r="B328" s="39"/>
      <c r="C328" s="36" t="s">
        <v>210</v>
      </c>
      <c r="D328" s="39"/>
      <c r="E328" s="37" t="s">
        <v>168</v>
      </c>
      <c r="F328" s="28">
        <f>F329+F332+F335+F338</f>
        <v>12953.2</v>
      </c>
      <c r="G328" s="28">
        <f>G329+G332+G335+G338</f>
        <v>12853.2</v>
      </c>
      <c r="H328" s="311"/>
    </row>
    <row r="329" spans="1:7" ht="38.25">
      <c r="A329" s="91"/>
      <c r="B329" s="39"/>
      <c r="C329" s="36" t="s">
        <v>211</v>
      </c>
      <c r="D329" s="39"/>
      <c r="E329" s="37" t="s">
        <v>17</v>
      </c>
      <c r="F329" s="28">
        <f>F330</f>
        <v>5820.4</v>
      </c>
      <c r="G329" s="28">
        <f>G330</f>
        <v>5820.4</v>
      </c>
    </row>
    <row r="330" spans="1:7" ht="25.5">
      <c r="A330" s="91"/>
      <c r="B330" s="39"/>
      <c r="C330" s="39"/>
      <c r="D330" s="46">
        <v>600</v>
      </c>
      <c r="E330" s="47" t="s">
        <v>105</v>
      </c>
      <c r="F330" s="28">
        <f>F331</f>
        <v>5820.4</v>
      </c>
      <c r="G330" s="28">
        <f>G331</f>
        <v>5820.4</v>
      </c>
    </row>
    <row r="331" spans="1:7" ht="12.75">
      <c r="A331" s="91"/>
      <c r="B331" s="39"/>
      <c r="C331" s="39"/>
      <c r="D331" s="46">
        <v>610</v>
      </c>
      <c r="E331" s="47" t="s">
        <v>135</v>
      </c>
      <c r="F331" s="28">
        <v>5820.4</v>
      </c>
      <c r="G331" s="28">
        <v>5820.4</v>
      </c>
    </row>
    <row r="332" spans="1:7" ht="25.5">
      <c r="A332" s="91"/>
      <c r="B332" s="39"/>
      <c r="C332" s="36" t="s">
        <v>212</v>
      </c>
      <c r="D332" s="46"/>
      <c r="E332" s="47" t="s">
        <v>12</v>
      </c>
      <c r="F332" s="28">
        <f>F333</f>
        <v>6032.8</v>
      </c>
      <c r="G332" s="28">
        <f>G333</f>
        <v>6032.8</v>
      </c>
    </row>
    <row r="333" spans="1:7" ht="25.5">
      <c r="A333" s="91"/>
      <c r="B333" s="39"/>
      <c r="C333" s="39"/>
      <c r="D333" s="46">
        <v>600</v>
      </c>
      <c r="E333" s="47" t="s">
        <v>105</v>
      </c>
      <c r="F333" s="28">
        <f>F334</f>
        <v>6032.8</v>
      </c>
      <c r="G333" s="28">
        <f>G334</f>
        <v>6032.8</v>
      </c>
    </row>
    <row r="334" spans="1:7" ht="12.75">
      <c r="A334" s="91"/>
      <c r="B334" s="39"/>
      <c r="C334" s="39"/>
      <c r="D334" s="46">
        <v>610</v>
      </c>
      <c r="E334" s="47" t="s">
        <v>135</v>
      </c>
      <c r="F334" s="28">
        <v>6032.8</v>
      </c>
      <c r="G334" s="28">
        <v>6032.8</v>
      </c>
    </row>
    <row r="335" spans="1:7" ht="15" customHeight="1">
      <c r="A335" s="91"/>
      <c r="B335" s="39"/>
      <c r="C335" s="36" t="s">
        <v>213</v>
      </c>
      <c r="D335" s="46"/>
      <c r="E335" s="47" t="s">
        <v>583</v>
      </c>
      <c r="F335" s="28">
        <f>F336</f>
        <v>600</v>
      </c>
      <c r="G335" s="28">
        <f>G336</f>
        <v>500</v>
      </c>
    </row>
    <row r="336" spans="1:7" ht="25.5">
      <c r="A336" s="91"/>
      <c r="B336" s="39"/>
      <c r="C336" s="39"/>
      <c r="D336" s="46">
        <v>600</v>
      </c>
      <c r="E336" s="47" t="s">
        <v>105</v>
      </c>
      <c r="F336" s="28">
        <f>F337</f>
        <v>600</v>
      </c>
      <c r="G336" s="28">
        <f>G337</f>
        <v>500</v>
      </c>
    </row>
    <row r="337" spans="1:7" ht="12.75">
      <c r="A337" s="91"/>
      <c r="B337" s="39"/>
      <c r="C337" s="39"/>
      <c r="D337" s="46">
        <v>610</v>
      </c>
      <c r="E337" s="47" t="s">
        <v>135</v>
      </c>
      <c r="F337" s="28">
        <v>600</v>
      </c>
      <c r="G337" s="28">
        <v>500</v>
      </c>
    </row>
    <row r="338" spans="1:7" ht="12.75">
      <c r="A338" s="91"/>
      <c r="B338" s="39"/>
      <c r="C338" s="36" t="s">
        <v>214</v>
      </c>
      <c r="D338" s="46"/>
      <c r="E338" s="47" t="s">
        <v>196</v>
      </c>
      <c r="F338" s="28">
        <f>F339</f>
        <v>500</v>
      </c>
      <c r="G338" s="28">
        <f>G339</f>
        <v>500</v>
      </c>
    </row>
    <row r="339" spans="1:7" ht="12.75">
      <c r="A339" s="91"/>
      <c r="B339" s="39"/>
      <c r="C339" s="39"/>
      <c r="D339" s="39">
        <v>200</v>
      </c>
      <c r="E339" s="37" t="s">
        <v>80</v>
      </c>
      <c r="F339" s="28">
        <f>F340</f>
        <v>500</v>
      </c>
      <c r="G339" s="28">
        <f>G340</f>
        <v>500</v>
      </c>
    </row>
    <row r="340" spans="1:7" ht="12.75">
      <c r="A340" s="91"/>
      <c r="B340" s="39"/>
      <c r="C340" s="39"/>
      <c r="D340" s="46">
        <v>240</v>
      </c>
      <c r="E340" s="55" t="s">
        <v>81</v>
      </c>
      <c r="F340" s="28">
        <v>500</v>
      </c>
      <c r="G340" s="28">
        <v>500</v>
      </c>
    </row>
    <row r="341" spans="1:7" ht="25.5">
      <c r="A341" s="91"/>
      <c r="B341" s="39"/>
      <c r="C341" s="39" t="s">
        <v>584</v>
      </c>
      <c r="D341" s="46"/>
      <c r="E341" s="47" t="s">
        <v>585</v>
      </c>
      <c r="F341" s="28">
        <f>F342</f>
        <v>1440.7</v>
      </c>
      <c r="G341" s="28">
        <f>G342</f>
        <v>1440.7</v>
      </c>
    </row>
    <row r="342" spans="1:7" ht="25.5">
      <c r="A342" s="91"/>
      <c r="B342" s="39"/>
      <c r="C342" s="39"/>
      <c r="D342" s="46">
        <v>600</v>
      </c>
      <c r="E342" s="47" t="s">
        <v>105</v>
      </c>
      <c r="F342" s="28">
        <f>F343</f>
        <v>1440.7</v>
      </c>
      <c r="G342" s="28">
        <f>G343</f>
        <v>1440.7</v>
      </c>
    </row>
    <row r="343" spans="1:7" ht="12.75">
      <c r="A343" s="91"/>
      <c r="B343" s="39"/>
      <c r="C343" s="39"/>
      <c r="D343" s="46">
        <v>610</v>
      </c>
      <c r="E343" s="47" t="s">
        <v>135</v>
      </c>
      <c r="F343" s="28">
        <v>1440.7</v>
      </c>
      <c r="G343" s="28">
        <v>1440.7</v>
      </c>
    </row>
    <row r="344" spans="1:7" ht="38.25">
      <c r="A344" s="91"/>
      <c r="B344" s="39"/>
      <c r="C344" s="36" t="s">
        <v>215</v>
      </c>
      <c r="D344" s="46"/>
      <c r="E344" s="47" t="s">
        <v>863</v>
      </c>
      <c r="F344" s="28">
        <f>F345+F355</f>
        <v>3935.9</v>
      </c>
      <c r="G344" s="28">
        <f>G345+G355</f>
        <v>3835.9</v>
      </c>
    </row>
    <row r="345" spans="1:7" ht="12.75">
      <c r="A345" s="91"/>
      <c r="B345" s="39"/>
      <c r="C345" s="36" t="s">
        <v>217</v>
      </c>
      <c r="D345" s="46"/>
      <c r="E345" s="47" t="s">
        <v>170</v>
      </c>
      <c r="F345" s="28">
        <f>F346+F349+F352</f>
        <v>3193.4</v>
      </c>
      <c r="G345" s="28">
        <f>G346+G349+G352</f>
        <v>3090.9</v>
      </c>
    </row>
    <row r="346" spans="1:7" ht="25.5">
      <c r="A346" s="91"/>
      <c r="B346" s="39"/>
      <c r="C346" s="36" t="s">
        <v>218</v>
      </c>
      <c r="D346" s="46"/>
      <c r="E346" s="47" t="s">
        <v>13</v>
      </c>
      <c r="F346" s="28">
        <f>F347</f>
        <v>1607.9</v>
      </c>
      <c r="G346" s="28">
        <f>G347</f>
        <v>1497.8</v>
      </c>
    </row>
    <row r="347" spans="1:7" ht="25.5">
      <c r="A347" s="91"/>
      <c r="B347" s="39"/>
      <c r="C347" s="39"/>
      <c r="D347" s="46">
        <v>600</v>
      </c>
      <c r="E347" s="47" t="s">
        <v>105</v>
      </c>
      <c r="F347" s="28">
        <f>F348</f>
        <v>1607.9</v>
      </c>
      <c r="G347" s="28">
        <f>G348</f>
        <v>1497.8</v>
      </c>
    </row>
    <row r="348" spans="1:7" ht="12.75">
      <c r="A348" s="91"/>
      <c r="B348" s="39"/>
      <c r="C348" s="39"/>
      <c r="D348" s="46">
        <v>610</v>
      </c>
      <c r="E348" s="47" t="s">
        <v>135</v>
      </c>
      <c r="F348" s="28">
        <v>1607.9</v>
      </c>
      <c r="G348" s="28">
        <v>1497.8</v>
      </c>
    </row>
    <row r="349" spans="1:7" ht="38.25">
      <c r="A349" s="91"/>
      <c r="B349" s="39"/>
      <c r="C349" s="36" t="s">
        <v>219</v>
      </c>
      <c r="D349" s="46"/>
      <c r="E349" s="47" t="s">
        <v>17</v>
      </c>
      <c r="F349" s="28">
        <f>F350</f>
        <v>1485.5</v>
      </c>
      <c r="G349" s="28">
        <f>G350</f>
        <v>1485.5</v>
      </c>
    </row>
    <row r="350" spans="1:7" ht="25.5">
      <c r="A350" s="91"/>
      <c r="B350" s="39"/>
      <c r="C350" s="39"/>
      <c r="D350" s="46">
        <v>600</v>
      </c>
      <c r="E350" s="47" t="s">
        <v>105</v>
      </c>
      <c r="F350" s="28">
        <f>F351</f>
        <v>1485.5</v>
      </c>
      <c r="G350" s="28">
        <f>G351</f>
        <v>1485.5</v>
      </c>
    </row>
    <row r="351" spans="1:7" ht="12.75">
      <c r="A351" s="91"/>
      <c r="B351" s="91"/>
      <c r="C351" s="39"/>
      <c r="D351" s="46">
        <v>610</v>
      </c>
      <c r="E351" s="47" t="s">
        <v>135</v>
      </c>
      <c r="F351" s="28">
        <v>1485.5</v>
      </c>
      <c r="G351" s="28">
        <v>1485.5</v>
      </c>
    </row>
    <row r="352" spans="1:7" ht="12.75">
      <c r="A352" s="91"/>
      <c r="B352" s="91"/>
      <c r="C352" s="36" t="s">
        <v>20</v>
      </c>
      <c r="D352" s="46"/>
      <c r="E352" s="47" t="s">
        <v>171</v>
      </c>
      <c r="F352" s="28">
        <f>F353</f>
        <v>100</v>
      </c>
      <c r="G352" s="28">
        <f>G353</f>
        <v>107.6</v>
      </c>
    </row>
    <row r="353" spans="1:7" ht="25.5">
      <c r="A353" s="91"/>
      <c r="B353" s="39"/>
      <c r="C353" s="39"/>
      <c r="D353" s="46">
        <v>600</v>
      </c>
      <c r="E353" s="47" t="s">
        <v>105</v>
      </c>
      <c r="F353" s="28">
        <f>F354</f>
        <v>100</v>
      </c>
      <c r="G353" s="28">
        <f>G354</f>
        <v>107.6</v>
      </c>
    </row>
    <row r="354" spans="1:7" ht="12.75">
      <c r="A354" s="91"/>
      <c r="B354" s="39"/>
      <c r="C354" s="39"/>
      <c r="D354" s="46">
        <v>610</v>
      </c>
      <c r="E354" s="47" t="s">
        <v>135</v>
      </c>
      <c r="F354" s="28">
        <v>100</v>
      </c>
      <c r="G354" s="28">
        <v>107.6</v>
      </c>
    </row>
    <row r="355" spans="1:7" ht="25.5">
      <c r="A355" s="91"/>
      <c r="B355" s="39"/>
      <c r="C355" s="39" t="s">
        <v>840</v>
      </c>
      <c r="D355" s="46"/>
      <c r="E355" s="47" t="s">
        <v>585</v>
      </c>
      <c r="F355" s="28">
        <f>F356</f>
        <v>742.5</v>
      </c>
      <c r="G355" s="28">
        <f>G356</f>
        <v>745</v>
      </c>
    </row>
    <row r="356" spans="1:7" ht="25.5">
      <c r="A356" s="91"/>
      <c r="B356" s="39"/>
      <c r="C356" s="39"/>
      <c r="D356" s="46">
        <v>600</v>
      </c>
      <c r="E356" s="47" t="s">
        <v>105</v>
      </c>
      <c r="F356" s="28">
        <f>F357</f>
        <v>742.5</v>
      </c>
      <c r="G356" s="28">
        <f>G357</f>
        <v>745</v>
      </c>
    </row>
    <row r="357" spans="1:7" ht="12.75">
      <c r="A357" s="91"/>
      <c r="B357" s="39"/>
      <c r="C357" s="39"/>
      <c r="D357" s="46">
        <v>610</v>
      </c>
      <c r="E357" s="47" t="s">
        <v>135</v>
      </c>
      <c r="F357" s="28">
        <v>742.5</v>
      </c>
      <c r="G357" s="28">
        <v>745</v>
      </c>
    </row>
    <row r="358" spans="1:7" ht="12.75">
      <c r="A358" s="91"/>
      <c r="B358" s="32" t="s">
        <v>832</v>
      </c>
      <c r="C358" s="39"/>
      <c r="D358" s="46"/>
      <c r="E358" s="93" t="s">
        <v>838</v>
      </c>
      <c r="F358" s="28">
        <f aca="true" t="shared" si="19" ref="F358:G363">F359</f>
        <v>454.7</v>
      </c>
      <c r="G358" s="28">
        <f t="shared" si="19"/>
        <v>454.7</v>
      </c>
    </row>
    <row r="359" spans="1:7" ht="12.75">
      <c r="A359" s="91"/>
      <c r="B359" s="32" t="s">
        <v>833</v>
      </c>
      <c r="C359" s="39"/>
      <c r="D359" s="46"/>
      <c r="E359" s="59" t="s">
        <v>839</v>
      </c>
      <c r="F359" s="28">
        <f t="shared" si="19"/>
        <v>454.7</v>
      </c>
      <c r="G359" s="28">
        <f t="shared" si="19"/>
        <v>454.7</v>
      </c>
    </row>
    <row r="360" spans="1:7" ht="25.5">
      <c r="A360" s="91"/>
      <c r="B360" s="32"/>
      <c r="C360" s="40" t="s">
        <v>275</v>
      </c>
      <c r="D360" s="53"/>
      <c r="E360" s="37" t="s">
        <v>195</v>
      </c>
      <c r="F360" s="28">
        <f t="shared" si="19"/>
        <v>454.7</v>
      </c>
      <c r="G360" s="28">
        <f t="shared" si="19"/>
        <v>454.7</v>
      </c>
    </row>
    <row r="361" spans="1:7" ht="25.5">
      <c r="A361" s="91"/>
      <c r="B361" s="39"/>
      <c r="C361" s="40" t="s">
        <v>284</v>
      </c>
      <c r="D361" s="53"/>
      <c r="E361" s="37" t="s">
        <v>283</v>
      </c>
      <c r="F361" s="28">
        <f t="shared" si="19"/>
        <v>454.7</v>
      </c>
      <c r="G361" s="28">
        <f t="shared" si="19"/>
        <v>454.7</v>
      </c>
    </row>
    <row r="362" spans="1:7" ht="38.25">
      <c r="A362" s="91"/>
      <c r="B362" s="39"/>
      <c r="C362" s="40" t="s">
        <v>360</v>
      </c>
      <c r="D362" s="53"/>
      <c r="E362" s="68" t="s">
        <v>361</v>
      </c>
      <c r="F362" s="28">
        <f t="shared" si="19"/>
        <v>454.7</v>
      </c>
      <c r="G362" s="28">
        <f t="shared" si="19"/>
        <v>454.7</v>
      </c>
    </row>
    <row r="363" spans="1:7" ht="12.75">
      <c r="A363" s="91"/>
      <c r="B363" s="39"/>
      <c r="C363" s="40"/>
      <c r="D363" s="36" t="s">
        <v>140</v>
      </c>
      <c r="E363" s="37" t="s">
        <v>80</v>
      </c>
      <c r="F363" s="28">
        <f t="shared" si="19"/>
        <v>454.7</v>
      </c>
      <c r="G363" s="28">
        <f t="shared" si="19"/>
        <v>454.7</v>
      </c>
    </row>
    <row r="364" spans="1:7" ht="12.75">
      <c r="A364" s="91"/>
      <c r="B364" s="39"/>
      <c r="C364" s="40"/>
      <c r="D364" s="36" t="s">
        <v>141</v>
      </c>
      <c r="E364" s="38" t="s">
        <v>81</v>
      </c>
      <c r="F364" s="28">
        <v>454.7</v>
      </c>
      <c r="G364" s="28">
        <v>454.7</v>
      </c>
    </row>
    <row r="365" spans="1:7" ht="12.75">
      <c r="A365" s="91"/>
      <c r="B365" s="32">
        <v>1000</v>
      </c>
      <c r="C365" s="32"/>
      <c r="D365" s="32"/>
      <c r="E365" s="93" t="s">
        <v>172</v>
      </c>
      <c r="F365" s="90">
        <f>F366+F371</f>
        <v>1370.1</v>
      </c>
      <c r="G365" s="90">
        <f>G366+G371</f>
        <v>1370.1</v>
      </c>
    </row>
    <row r="366" spans="1:7" ht="12.75">
      <c r="A366" s="188"/>
      <c r="B366" s="32">
        <v>1001</v>
      </c>
      <c r="C366" s="32"/>
      <c r="D366" s="32"/>
      <c r="E366" s="93" t="s">
        <v>173</v>
      </c>
      <c r="F366" s="90">
        <f aca="true" t="shared" si="20" ref="F366:G369">F367</f>
        <v>457.5</v>
      </c>
      <c r="G366" s="90">
        <f t="shared" si="20"/>
        <v>457.5</v>
      </c>
    </row>
    <row r="367" spans="1:7" ht="38.25">
      <c r="A367" s="91"/>
      <c r="B367" s="39"/>
      <c r="C367" s="36" t="s">
        <v>315</v>
      </c>
      <c r="D367" s="39"/>
      <c r="E367" s="37" t="s">
        <v>98</v>
      </c>
      <c r="F367" s="28">
        <f t="shared" si="20"/>
        <v>457.5</v>
      </c>
      <c r="G367" s="28">
        <f t="shared" si="20"/>
        <v>457.5</v>
      </c>
    </row>
    <row r="368" spans="1:7" ht="25.5">
      <c r="A368" s="91"/>
      <c r="B368" s="39"/>
      <c r="C368" s="36" t="s">
        <v>321</v>
      </c>
      <c r="D368" s="39"/>
      <c r="E368" s="47" t="s">
        <v>174</v>
      </c>
      <c r="F368" s="28">
        <f t="shared" si="20"/>
        <v>457.5</v>
      </c>
      <c r="G368" s="28">
        <f t="shared" si="20"/>
        <v>457.5</v>
      </c>
    </row>
    <row r="369" spans="1:7" ht="12.75">
      <c r="A369" s="91"/>
      <c r="B369" s="39"/>
      <c r="C369" s="39"/>
      <c r="D369" s="39">
        <v>300</v>
      </c>
      <c r="E369" s="47" t="s">
        <v>175</v>
      </c>
      <c r="F369" s="28">
        <f t="shared" si="20"/>
        <v>457.5</v>
      </c>
      <c r="G369" s="28">
        <f t="shared" si="20"/>
        <v>457.5</v>
      </c>
    </row>
    <row r="370" spans="1:7" ht="12.75">
      <c r="A370" s="91"/>
      <c r="B370" s="39"/>
      <c r="C370" s="39"/>
      <c r="D370" s="39">
        <v>310</v>
      </c>
      <c r="E370" s="37" t="s">
        <v>176</v>
      </c>
      <c r="F370" s="28">
        <v>457.5</v>
      </c>
      <c r="G370" s="28">
        <v>457.5</v>
      </c>
    </row>
    <row r="371" spans="1:7" ht="12.75">
      <c r="A371" s="188"/>
      <c r="B371" s="32">
        <v>1003</v>
      </c>
      <c r="C371" s="32"/>
      <c r="D371" s="32"/>
      <c r="E371" s="93" t="s">
        <v>177</v>
      </c>
      <c r="F371" s="90">
        <f>F377+F372</f>
        <v>912.6</v>
      </c>
      <c r="G371" s="90">
        <f>G377+G372</f>
        <v>912.6</v>
      </c>
    </row>
    <row r="372" spans="1:7" ht="12.75">
      <c r="A372" s="188"/>
      <c r="B372" s="32"/>
      <c r="C372" s="36" t="s">
        <v>231</v>
      </c>
      <c r="D372" s="39"/>
      <c r="E372" s="37" t="s">
        <v>112</v>
      </c>
      <c r="F372" s="28">
        <f aca="true" t="shared" si="21" ref="F372:G375">F373</f>
        <v>211.6</v>
      </c>
      <c r="G372" s="28">
        <f t="shared" si="21"/>
        <v>211.6</v>
      </c>
    </row>
    <row r="373" spans="1:7" ht="39.75" customHeight="1">
      <c r="A373" s="188"/>
      <c r="B373" s="32"/>
      <c r="C373" s="36" t="s">
        <v>650</v>
      </c>
      <c r="D373" s="39"/>
      <c r="E373" s="37" t="s">
        <v>646</v>
      </c>
      <c r="F373" s="28">
        <f t="shared" si="21"/>
        <v>211.6</v>
      </c>
      <c r="G373" s="28">
        <f t="shared" si="21"/>
        <v>211.6</v>
      </c>
    </row>
    <row r="374" spans="1:7" ht="25.5">
      <c r="A374" s="188"/>
      <c r="B374" s="32"/>
      <c r="C374" s="39" t="s">
        <v>654</v>
      </c>
      <c r="D374" s="39"/>
      <c r="E374" s="37" t="s">
        <v>178</v>
      </c>
      <c r="F374" s="28">
        <f t="shared" si="21"/>
        <v>211.6</v>
      </c>
      <c r="G374" s="28">
        <f t="shared" si="21"/>
        <v>211.6</v>
      </c>
    </row>
    <row r="375" spans="1:7" ht="12.75">
      <c r="A375" s="188"/>
      <c r="B375" s="32"/>
      <c r="C375" s="39"/>
      <c r="D375" s="39">
        <v>300</v>
      </c>
      <c r="E375" s="47" t="s">
        <v>175</v>
      </c>
      <c r="F375" s="28">
        <f t="shared" si="21"/>
        <v>211.6</v>
      </c>
      <c r="G375" s="28">
        <f t="shared" si="21"/>
        <v>211.6</v>
      </c>
    </row>
    <row r="376" spans="1:7" ht="12.75">
      <c r="A376" s="188"/>
      <c r="B376" s="32"/>
      <c r="C376" s="39"/>
      <c r="D376" s="39">
        <v>310</v>
      </c>
      <c r="E376" s="37" t="s">
        <v>176</v>
      </c>
      <c r="F376" s="28">
        <v>211.6</v>
      </c>
      <c r="G376" s="28">
        <v>211.6</v>
      </c>
    </row>
    <row r="377" spans="1:7" ht="38.25">
      <c r="A377" s="91"/>
      <c r="B377" s="39"/>
      <c r="C377" s="36" t="s">
        <v>315</v>
      </c>
      <c r="D377" s="39"/>
      <c r="E377" s="37" t="s">
        <v>98</v>
      </c>
      <c r="F377" s="28">
        <f>F381+F378</f>
        <v>701</v>
      </c>
      <c r="G377" s="28">
        <f>G381+G378</f>
        <v>701</v>
      </c>
    </row>
    <row r="378" spans="1:7" ht="51">
      <c r="A378" s="91"/>
      <c r="B378" s="39"/>
      <c r="C378" s="69" t="s">
        <v>39</v>
      </c>
      <c r="D378" s="54"/>
      <c r="E378" s="47" t="s">
        <v>38</v>
      </c>
      <c r="F378" s="28">
        <f>F379</f>
        <v>25</v>
      </c>
      <c r="G378" s="28">
        <f>G379</f>
        <v>25</v>
      </c>
    </row>
    <row r="379" spans="1:7" ht="12.75">
      <c r="A379" s="91"/>
      <c r="B379" s="39"/>
      <c r="C379" s="46"/>
      <c r="D379" s="39">
        <v>300</v>
      </c>
      <c r="E379" s="47" t="s">
        <v>175</v>
      </c>
      <c r="F379" s="28">
        <f>F380</f>
        <v>25</v>
      </c>
      <c r="G379" s="28">
        <f>G380</f>
        <v>25</v>
      </c>
    </row>
    <row r="380" spans="1:7" ht="25.5">
      <c r="A380" s="91"/>
      <c r="B380" s="39"/>
      <c r="C380" s="46"/>
      <c r="D380" s="46">
        <v>320</v>
      </c>
      <c r="E380" s="47" t="s">
        <v>56</v>
      </c>
      <c r="F380" s="28">
        <v>25</v>
      </c>
      <c r="G380" s="28">
        <v>25</v>
      </c>
    </row>
    <row r="381" spans="1:7" ht="51">
      <c r="A381" s="91"/>
      <c r="B381" s="32"/>
      <c r="C381" s="69" t="s">
        <v>322</v>
      </c>
      <c r="D381" s="54"/>
      <c r="E381" s="37" t="s">
        <v>93</v>
      </c>
      <c r="F381" s="28">
        <f aca="true" t="shared" si="22" ref="F381:G383">F382</f>
        <v>676</v>
      </c>
      <c r="G381" s="28">
        <f t="shared" si="22"/>
        <v>676</v>
      </c>
    </row>
    <row r="382" spans="1:7" ht="51">
      <c r="A382" s="91"/>
      <c r="B382" s="39"/>
      <c r="C382" s="60" t="s">
        <v>343</v>
      </c>
      <c r="D382" s="46"/>
      <c r="E382" s="47" t="s">
        <v>179</v>
      </c>
      <c r="F382" s="28">
        <f t="shared" si="22"/>
        <v>676</v>
      </c>
      <c r="G382" s="28">
        <f t="shared" si="22"/>
        <v>676</v>
      </c>
    </row>
    <row r="383" spans="1:7" ht="12.75">
      <c r="A383" s="91"/>
      <c r="B383" s="91"/>
      <c r="C383" s="46"/>
      <c r="D383" s="46">
        <v>500</v>
      </c>
      <c r="E383" s="47" t="s">
        <v>95</v>
      </c>
      <c r="F383" s="28">
        <f t="shared" si="22"/>
        <v>676</v>
      </c>
      <c r="G383" s="28">
        <f t="shared" si="22"/>
        <v>676</v>
      </c>
    </row>
    <row r="384" spans="1:7" ht="12.75">
      <c r="A384" s="91"/>
      <c r="B384" s="91"/>
      <c r="C384" s="46"/>
      <c r="D384" s="46">
        <v>540</v>
      </c>
      <c r="E384" s="47" t="s">
        <v>65</v>
      </c>
      <c r="F384" s="28">
        <v>676</v>
      </c>
      <c r="G384" s="28">
        <v>676</v>
      </c>
    </row>
    <row r="385" spans="1:7" ht="12.75">
      <c r="A385" s="91"/>
      <c r="B385" s="52" t="s">
        <v>180</v>
      </c>
      <c r="C385" s="32"/>
      <c r="D385" s="32"/>
      <c r="E385" s="34" t="s">
        <v>181</v>
      </c>
      <c r="F385" s="90">
        <f aca="true" t="shared" si="23" ref="F385:G387">F386</f>
        <v>10002.099999999999</v>
      </c>
      <c r="G385" s="90">
        <f t="shared" si="23"/>
        <v>10002.099999999999</v>
      </c>
    </row>
    <row r="386" spans="1:7" ht="12.75">
      <c r="A386" s="188"/>
      <c r="B386" s="52" t="s">
        <v>182</v>
      </c>
      <c r="C386" s="32"/>
      <c r="D386" s="32"/>
      <c r="E386" s="200" t="s">
        <v>183</v>
      </c>
      <c r="F386" s="90">
        <f t="shared" si="23"/>
        <v>10002.099999999999</v>
      </c>
      <c r="G386" s="90">
        <f t="shared" si="23"/>
        <v>10002.099999999999</v>
      </c>
    </row>
    <row r="387" spans="1:7" ht="38.25">
      <c r="A387" s="91"/>
      <c r="B387" s="91"/>
      <c r="C387" s="36" t="s">
        <v>215</v>
      </c>
      <c r="D387" s="46"/>
      <c r="E387" s="47" t="s">
        <v>863</v>
      </c>
      <c r="F387" s="28">
        <f t="shared" si="23"/>
        <v>10002.099999999999</v>
      </c>
      <c r="G387" s="28">
        <f t="shared" si="23"/>
        <v>10002.099999999999</v>
      </c>
    </row>
    <row r="388" spans="1:7" ht="25.5">
      <c r="A388" s="91"/>
      <c r="B388" s="91"/>
      <c r="C388" s="36" t="s">
        <v>217</v>
      </c>
      <c r="D388" s="39"/>
      <c r="E388" s="37" t="s">
        <v>184</v>
      </c>
      <c r="F388" s="28">
        <f>F389</f>
        <v>10002.099999999999</v>
      </c>
      <c r="G388" s="28">
        <f>G389</f>
        <v>10002.099999999999</v>
      </c>
    </row>
    <row r="389" spans="1:7" ht="25.5">
      <c r="A389" s="91"/>
      <c r="B389" s="91"/>
      <c r="C389" s="36" t="s">
        <v>23</v>
      </c>
      <c r="D389" s="39"/>
      <c r="E389" s="37" t="s">
        <v>24</v>
      </c>
      <c r="F389" s="28">
        <f>F390+F393</f>
        <v>10002.099999999999</v>
      </c>
      <c r="G389" s="28">
        <f>G390+G393</f>
        <v>10002.099999999999</v>
      </c>
    </row>
    <row r="390" spans="1:7" ht="38.25">
      <c r="A390" s="91"/>
      <c r="B390" s="91"/>
      <c r="C390" s="36" t="s">
        <v>25</v>
      </c>
      <c r="D390" s="39"/>
      <c r="E390" s="37" t="s">
        <v>18</v>
      </c>
      <c r="F390" s="28">
        <f>F391</f>
        <v>5655.4</v>
      </c>
      <c r="G390" s="28">
        <f>G391</f>
        <v>5655.4</v>
      </c>
    </row>
    <row r="391" spans="1:7" ht="25.5">
      <c r="A391" s="91"/>
      <c r="B391" s="91"/>
      <c r="C391" s="46"/>
      <c r="D391" s="46">
        <v>600</v>
      </c>
      <c r="E391" s="37" t="s">
        <v>167</v>
      </c>
      <c r="F391" s="28">
        <f>F392</f>
        <v>5655.4</v>
      </c>
      <c r="G391" s="28">
        <f>G392</f>
        <v>5655.4</v>
      </c>
    </row>
    <row r="392" spans="1:7" ht="12.75">
      <c r="A392" s="91"/>
      <c r="B392" s="91"/>
      <c r="C392" s="46"/>
      <c r="D392" s="46">
        <v>610</v>
      </c>
      <c r="E392" s="55" t="s">
        <v>135</v>
      </c>
      <c r="F392" s="28">
        <v>5655.4</v>
      </c>
      <c r="G392" s="28">
        <v>5655.4</v>
      </c>
    </row>
    <row r="393" spans="1:7" ht="25.5">
      <c r="A393" s="91"/>
      <c r="B393" s="91"/>
      <c r="C393" s="60" t="s">
        <v>26</v>
      </c>
      <c r="D393" s="46"/>
      <c r="E393" s="47" t="s">
        <v>19</v>
      </c>
      <c r="F393" s="28">
        <f>F394</f>
        <v>4346.7</v>
      </c>
      <c r="G393" s="28">
        <f>G394</f>
        <v>4346.7</v>
      </c>
    </row>
    <row r="394" spans="1:7" ht="25.5">
      <c r="A394" s="91"/>
      <c r="B394" s="91"/>
      <c r="C394" s="46"/>
      <c r="D394" s="46">
        <v>600</v>
      </c>
      <c r="E394" s="37" t="s">
        <v>167</v>
      </c>
      <c r="F394" s="28">
        <f>F395</f>
        <v>4346.7</v>
      </c>
      <c r="G394" s="28">
        <f>G395</f>
        <v>4346.7</v>
      </c>
    </row>
    <row r="395" spans="1:7" ht="12.75">
      <c r="A395" s="91"/>
      <c r="B395" s="91"/>
      <c r="C395" s="46"/>
      <c r="D395" s="46">
        <v>610</v>
      </c>
      <c r="E395" s="55" t="s">
        <v>135</v>
      </c>
      <c r="F395" s="28">
        <v>4346.7</v>
      </c>
      <c r="G395" s="28">
        <v>4346.7</v>
      </c>
    </row>
    <row r="396" spans="1:7" ht="12.75">
      <c r="A396" s="188"/>
      <c r="B396" s="52" t="s">
        <v>602</v>
      </c>
      <c r="C396" s="50"/>
      <c r="D396" s="119"/>
      <c r="E396" s="201" t="s">
        <v>333</v>
      </c>
      <c r="F396" s="28">
        <f aca="true" t="shared" si="24" ref="F396:G400">F397</f>
        <v>9.1</v>
      </c>
      <c r="G396" s="28">
        <f t="shared" si="24"/>
        <v>2.2</v>
      </c>
    </row>
    <row r="397" spans="1:7" ht="25.5">
      <c r="A397" s="91"/>
      <c r="B397" s="52" t="s">
        <v>603</v>
      </c>
      <c r="C397" s="46"/>
      <c r="D397" s="46"/>
      <c r="E397" s="201" t="s">
        <v>334</v>
      </c>
      <c r="F397" s="28">
        <f t="shared" si="24"/>
        <v>9.1</v>
      </c>
      <c r="G397" s="28">
        <f t="shared" si="24"/>
        <v>2.2</v>
      </c>
    </row>
    <row r="398" spans="1:7" ht="12.75">
      <c r="A398" s="91"/>
      <c r="B398" s="52"/>
      <c r="C398" s="46" t="s">
        <v>331</v>
      </c>
      <c r="D398" s="46"/>
      <c r="E398" s="202" t="s">
        <v>604</v>
      </c>
      <c r="F398" s="28">
        <f t="shared" si="24"/>
        <v>9.1</v>
      </c>
      <c r="G398" s="28">
        <f t="shared" si="24"/>
        <v>2.2</v>
      </c>
    </row>
    <row r="399" spans="1:7" ht="38.25">
      <c r="A399" s="91"/>
      <c r="B399" s="91"/>
      <c r="C399" s="46" t="s">
        <v>332</v>
      </c>
      <c r="D399" s="46"/>
      <c r="E399" s="47" t="s">
        <v>330</v>
      </c>
      <c r="F399" s="28">
        <f t="shared" si="24"/>
        <v>9.1</v>
      </c>
      <c r="G399" s="28">
        <f t="shared" si="24"/>
        <v>2.2</v>
      </c>
    </row>
    <row r="400" spans="1:7" ht="12.75">
      <c r="A400" s="91"/>
      <c r="B400" s="91"/>
      <c r="C400" s="46"/>
      <c r="D400" s="46">
        <v>700</v>
      </c>
      <c r="E400" s="47" t="s">
        <v>336</v>
      </c>
      <c r="F400" s="28">
        <f t="shared" si="24"/>
        <v>9.1</v>
      </c>
      <c r="G400" s="28">
        <f t="shared" si="24"/>
        <v>2.2</v>
      </c>
    </row>
    <row r="401" spans="1:7" ht="12.75">
      <c r="A401" s="91"/>
      <c r="B401" s="91"/>
      <c r="C401" s="46"/>
      <c r="D401" s="46">
        <v>730</v>
      </c>
      <c r="E401" s="47" t="s">
        <v>335</v>
      </c>
      <c r="F401" s="28">
        <v>9.1</v>
      </c>
      <c r="G401" s="28">
        <v>2.2</v>
      </c>
    </row>
    <row r="402" spans="1:7" ht="25.5">
      <c r="A402" s="188" t="s">
        <v>62</v>
      </c>
      <c r="B402" s="189"/>
      <c r="C402" s="50"/>
      <c r="D402" s="119"/>
      <c r="E402" s="59" t="s">
        <v>63</v>
      </c>
      <c r="F402" s="90">
        <f>F403</f>
        <v>1848.3</v>
      </c>
      <c r="G402" s="90">
        <f>G403</f>
        <v>1848.3</v>
      </c>
    </row>
    <row r="403" spans="1:7" ht="38.25">
      <c r="A403" s="188"/>
      <c r="B403" s="189" t="s">
        <v>89</v>
      </c>
      <c r="C403" s="203"/>
      <c r="D403" s="204"/>
      <c r="E403" s="34" t="s">
        <v>90</v>
      </c>
      <c r="F403" s="90">
        <f>F404</f>
        <v>1848.3</v>
      </c>
      <c r="G403" s="90">
        <f>G404</f>
        <v>1848.3</v>
      </c>
    </row>
    <row r="404" spans="1:7" ht="25.5">
      <c r="A404" s="188"/>
      <c r="B404" s="189"/>
      <c r="C404" s="36" t="s">
        <v>308</v>
      </c>
      <c r="D404" s="35"/>
      <c r="E404" s="45" t="s">
        <v>74</v>
      </c>
      <c r="F404" s="28">
        <f>F405+F408</f>
        <v>1848.3</v>
      </c>
      <c r="G404" s="28">
        <f>G405+G408</f>
        <v>1848.3</v>
      </c>
    </row>
    <row r="405" spans="1:7" ht="12.75">
      <c r="A405" s="188"/>
      <c r="B405" s="189"/>
      <c r="C405" s="36" t="s">
        <v>312</v>
      </c>
      <c r="D405" s="35"/>
      <c r="E405" s="37" t="s">
        <v>91</v>
      </c>
      <c r="F405" s="28">
        <f>F406</f>
        <v>955.8</v>
      </c>
      <c r="G405" s="28">
        <f>G406</f>
        <v>955.8</v>
      </c>
    </row>
    <row r="406" spans="1:7" ht="38.25">
      <c r="A406" s="188"/>
      <c r="B406" s="189"/>
      <c r="C406" s="46"/>
      <c r="D406" s="46">
        <v>100</v>
      </c>
      <c r="E406" s="37" t="s">
        <v>75</v>
      </c>
      <c r="F406" s="28">
        <f>F407</f>
        <v>955.8</v>
      </c>
      <c r="G406" s="28">
        <f>G407</f>
        <v>955.8</v>
      </c>
    </row>
    <row r="407" spans="1:7" ht="12.75">
      <c r="A407" s="188"/>
      <c r="B407" s="189"/>
      <c r="C407" s="39"/>
      <c r="D407" s="39">
        <v>120</v>
      </c>
      <c r="E407" s="37" t="s">
        <v>76</v>
      </c>
      <c r="F407" s="28">
        <v>955.8</v>
      </c>
      <c r="G407" s="28">
        <v>955.8</v>
      </c>
    </row>
    <row r="408" spans="1:7" ht="25.5">
      <c r="A408" s="188"/>
      <c r="B408" s="189"/>
      <c r="C408" s="36" t="s">
        <v>313</v>
      </c>
      <c r="D408" s="35"/>
      <c r="E408" s="37" t="s">
        <v>307</v>
      </c>
      <c r="F408" s="28">
        <f>F409+F411</f>
        <v>892.5</v>
      </c>
      <c r="G408" s="28">
        <f>G409+G411</f>
        <v>892.5</v>
      </c>
    </row>
    <row r="409" spans="1:7" ht="38.25">
      <c r="A409" s="188"/>
      <c r="B409" s="189"/>
      <c r="C409" s="39"/>
      <c r="D409" s="39">
        <v>100</v>
      </c>
      <c r="E409" s="37" t="s">
        <v>75</v>
      </c>
      <c r="F409" s="28">
        <f>F410</f>
        <v>861.4</v>
      </c>
      <c r="G409" s="28">
        <f>G410</f>
        <v>861.4</v>
      </c>
    </row>
    <row r="410" spans="1:7" ht="12.75">
      <c r="A410" s="188"/>
      <c r="B410" s="189"/>
      <c r="C410" s="39"/>
      <c r="D410" s="39">
        <v>120</v>
      </c>
      <c r="E410" s="37" t="s">
        <v>76</v>
      </c>
      <c r="F410" s="28">
        <v>861.4</v>
      </c>
      <c r="G410" s="28">
        <v>861.4</v>
      </c>
    </row>
    <row r="411" spans="1:7" ht="12.75">
      <c r="A411" s="188"/>
      <c r="B411" s="189"/>
      <c r="C411" s="39"/>
      <c r="D411" s="39">
        <v>200</v>
      </c>
      <c r="E411" s="37" t="s">
        <v>80</v>
      </c>
      <c r="F411" s="28">
        <f>F412</f>
        <v>31.1</v>
      </c>
      <c r="G411" s="28">
        <f>G412</f>
        <v>31.1</v>
      </c>
    </row>
    <row r="412" spans="1:7" ht="12.75">
      <c r="A412" s="188"/>
      <c r="B412" s="189"/>
      <c r="C412" s="39"/>
      <c r="D412" s="39">
        <v>240</v>
      </c>
      <c r="E412" s="37" t="s">
        <v>81</v>
      </c>
      <c r="F412" s="28">
        <v>31.1</v>
      </c>
      <c r="G412" s="28">
        <v>31.1</v>
      </c>
    </row>
    <row r="413" spans="1:7" ht="12.75">
      <c r="A413" s="91"/>
      <c r="B413" s="91"/>
      <c r="C413" s="39"/>
      <c r="D413" s="39"/>
      <c r="E413" s="205"/>
      <c r="F413" s="28"/>
      <c r="G413" s="28"/>
    </row>
    <row r="414" spans="1:7" ht="12.75">
      <c r="A414" s="91"/>
      <c r="B414" s="91"/>
      <c r="C414" s="91"/>
      <c r="D414" s="188"/>
      <c r="E414" s="188" t="s">
        <v>185</v>
      </c>
      <c r="F414" s="90">
        <f>F12+F38+F402</f>
        <v>152266.80000000002</v>
      </c>
      <c r="G414" s="90">
        <f>G12+G38+G402</f>
        <v>144102.80000000005</v>
      </c>
    </row>
    <row r="415" spans="1:7" ht="12.75">
      <c r="A415" s="91"/>
      <c r="B415" s="91"/>
      <c r="C415" s="91"/>
      <c r="D415" s="91"/>
      <c r="E415" s="91"/>
      <c r="F415" s="28"/>
      <c r="G415" s="28"/>
    </row>
    <row r="416" spans="1:7" ht="12.75">
      <c r="A416" s="91"/>
      <c r="B416" s="91"/>
      <c r="C416" s="91"/>
      <c r="D416" s="91"/>
      <c r="E416" s="33" t="s">
        <v>186</v>
      </c>
      <c r="F416" s="90">
        <v>3806.7</v>
      </c>
      <c r="G416" s="90">
        <v>7205.1</v>
      </c>
    </row>
    <row r="417" spans="1:7" ht="12.75">
      <c r="A417" s="91"/>
      <c r="B417" s="91"/>
      <c r="C417" s="91"/>
      <c r="D417" s="91"/>
      <c r="E417" s="91"/>
      <c r="F417" s="28"/>
      <c r="G417" s="28"/>
    </row>
    <row r="418" spans="1:7" ht="12.75">
      <c r="A418" s="91"/>
      <c r="B418" s="91"/>
      <c r="C418" s="91"/>
      <c r="D418" s="91"/>
      <c r="E418" s="33" t="s">
        <v>187</v>
      </c>
      <c r="F418" s="90">
        <f>F414+F416</f>
        <v>156073.50000000003</v>
      </c>
      <c r="G418" s="90">
        <f>G414+G416</f>
        <v>151307.90000000005</v>
      </c>
    </row>
    <row r="419" spans="1:7" ht="12.75">
      <c r="A419" s="206"/>
      <c r="B419" s="206"/>
      <c r="C419" s="206"/>
      <c r="D419" s="206"/>
      <c r="E419" s="207"/>
      <c r="F419" s="208"/>
      <c r="G419" s="208"/>
    </row>
    <row r="420" spans="6:7" ht="12.75">
      <c r="F420" s="209"/>
      <c r="G420" s="209"/>
    </row>
    <row r="421" spans="5:7" ht="12.75">
      <c r="E421" s="71" t="s">
        <v>188</v>
      </c>
      <c r="F421" s="210">
        <v>162073.5</v>
      </c>
      <c r="G421" s="210">
        <v>157579.9</v>
      </c>
    </row>
    <row r="422" spans="5:7" ht="12.75">
      <c r="E422" s="71"/>
      <c r="F422" s="210"/>
      <c r="G422" s="210"/>
    </row>
    <row r="423" spans="5:7" ht="12.75">
      <c r="E423" s="71" t="s">
        <v>189</v>
      </c>
      <c r="F423" s="210">
        <f>F421-F418</f>
        <v>5999.999999999971</v>
      </c>
      <c r="G423" s="210">
        <f>G421-G418</f>
        <v>6271.999999999942</v>
      </c>
    </row>
    <row r="424" spans="6:7" ht="12.75">
      <c r="F424" s="209"/>
      <c r="G424" s="209"/>
    </row>
    <row r="426" spans="6:7" ht="12.75">
      <c r="F426" s="209"/>
      <c r="G426" s="209"/>
    </row>
  </sheetData>
  <sheetProtection/>
  <mergeCells count="13">
    <mergeCell ref="E1:G1"/>
    <mergeCell ref="E2:G2"/>
    <mergeCell ref="E3:G3"/>
    <mergeCell ref="E4:G4"/>
    <mergeCell ref="E5:G5"/>
    <mergeCell ref="A7:G8"/>
    <mergeCell ref="G10:G11"/>
    <mergeCell ref="A10:A11"/>
    <mergeCell ref="B10:B11"/>
    <mergeCell ref="C10:C11"/>
    <mergeCell ref="D10:D11"/>
    <mergeCell ref="E10:E11"/>
    <mergeCell ref="F10:F1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G27"/>
  <sheetViews>
    <sheetView zoomScalePageLayoutView="0" workbookViewId="0" topLeftCell="A1">
      <selection activeCell="I10" sqref="I10"/>
    </sheetView>
  </sheetViews>
  <sheetFormatPr defaultColWidth="9.00390625" defaultRowHeight="12.75"/>
  <cols>
    <col min="1" max="1" width="6.125" style="19" customWidth="1"/>
    <col min="2" max="2" width="37.75390625" style="19" customWidth="1"/>
    <col min="3" max="3" width="12.00390625" style="19" customWidth="1"/>
    <col min="4" max="4" width="11.125" style="19" customWidth="1"/>
    <col min="5" max="5" width="12.75390625" style="19" customWidth="1"/>
    <col min="6" max="16384" width="9.00390625" style="19" customWidth="1"/>
  </cols>
  <sheetData>
    <row r="1" ht="12.75">
      <c r="D1" s="17" t="s">
        <v>845</v>
      </c>
    </row>
    <row r="2" ht="12.75">
      <c r="D2" s="17" t="s">
        <v>667</v>
      </c>
    </row>
    <row r="3" ht="12.75">
      <c r="D3" s="19" t="s">
        <v>344</v>
      </c>
    </row>
    <row r="4" ht="12.75">
      <c r="D4" s="19" t="s">
        <v>57</v>
      </c>
    </row>
    <row r="5" ht="12.75">
      <c r="D5" s="17" t="s">
        <v>880</v>
      </c>
    </row>
    <row r="7" spans="1:5" ht="14.25">
      <c r="A7" s="356" t="s">
        <v>345</v>
      </c>
      <c r="B7" s="356"/>
      <c r="C7" s="356"/>
      <c r="D7" s="356"/>
      <c r="E7" s="356"/>
    </row>
    <row r="8" spans="1:5" ht="14.25">
      <c r="A8" s="356" t="s">
        <v>368</v>
      </c>
      <c r="B8" s="356"/>
      <c r="C8" s="356"/>
      <c r="D8" s="356"/>
      <c r="E8" s="356"/>
    </row>
    <row r="9" spans="1:5" ht="14.25">
      <c r="A9" s="356" t="s">
        <v>835</v>
      </c>
      <c r="B9" s="356"/>
      <c r="C9" s="356"/>
      <c r="D9" s="356"/>
      <c r="E9" s="356"/>
    </row>
    <row r="11" ht="12.75">
      <c r="E11" s="5" t="s">
        <v>64</v>
      </c>
    </row>
    <row r="12" spans="1:5" ht="12.75">
      <c r="A12" s="3" t="s">
        <v>346</v>
      </c>
      <c r="B12" s="3" t="s">
        <v>347</v>
      </c>
      <c r="C12" s="18" t="s">
        <v>355</v>
      </c>
      <c r="D12" s="18" t="s">
        <v>37</v>
      </c>
      <c r="E12" s="18" t="s">
        <v>834</v>
      </c>
    </row>
    <row r="13" spans="1:7" ht="38.25">
      <c r="A13" s="4" t="s">
        <v>348</v>
      </c>
      <c r="B13" s="75" t="s">
        <v>349</v>
      </c>
      <c r="C13" s="8">
        <v>24043.3</v>
      </c>
      <c r="D13" s="8">
        <v>24938.9</v>
      </c>
      <c r="E13" s="8">
        <v>24838.9</v>
      </c>
      <c r="G13" s="284"/>
    </row>
    <row r="14" spans="1:7" ht="51">
      <c r="A14" s="4" t="s">
        <v>350</v>
      </c>
      <c r="B14" s="75" t="s">
        <v>863</v>
      </c>
      <c r="C14" s="8">
        <v>13037.4</v>
      </c>
      <c r="D14" s="8">
        <v>13938</v>
      </c>
      <c r="E14" s="8">
        <v>13838</v>
      </c>
      <c r="G14" s="284"/>
    </row>
    <row r="15" spans="1:7" ht="38.25">
      <c r="A15" s="4" t="s">
        <v>351</v>
      </c>
      <c r="B15" s="75" t="s">
        <v>132</v>
      </c>
      <c r="C15" s="8">
        <v>6430.7</v>
      </c>
      <c r="D15" s="8">
        <v>883.6</v>
      </c>
      <c r="E15" s="8">
        <v>1000</v>
      </c>
      <c r="G15" s="284"/>
    </row>
    <row r="16" spans="1:7" ht="38.25">
      <c r="A16" s="4" t="s">
        <v>352</v>
      </c>
      <c r="B16" s="75" t="s">
        <v>102</v>
      </c>
      <c r="C16" s="8">
        <v>5499.1</v>
      </c>
      <c r="D16" s="8">
        <v>5025.8</v>
      </c>
      <c r="E16" s="8">
        <v>3025.8</v>
      </c>
      <c r="G16" s="284"/>
    </row>
    <row r="17" spans="1:7" ht="25.5">
      <c r="A17" s="4" t="s">
        <v>353</v>
      </c>
      <c r="B17" s="75" t="s">
        <v>112</v>
      </c>
      <c r="C17" s="8">
        <v>31133.6</v>
      </c>
      <c r="D17" s="8">
        <v>32131.9</v>
      </c>
      <c r="E17" s="8">
        <v>32131.9</v>
      </c>
      <c r="G17" s="284"/>
    </row>
    <row r="18" spans="1:7" ht="38.25">
      <c r="A18" s="4" t="s">
        <v>354</v>
      </c>
      <c r="B18" s="75" t="s">
        <v>124</v>
      </c>
      <c r="C18" s="8">
        <v>66723.6</v>
      </c>
      <c r="D18" s="8">
        <v>53262.9</v>
      </c>
      <c r="E18" s="8">
        <v>49999.6</v>
      </c>
      <c r="G18" s="284"/>
    </row>
    <row r="19" spans="1:7" ht="51">
      <c r="A19" s="3">
        <v>7</v>
      </c>
      <c r="B19" s="75" t="s">
        <v>861</v>
      </c>
      <c r="C19" s="8">
        <v>1400</v>
      </c>
      <c r="D19" s="8">
        <v>200</v>
      </c>
      <c r="E19" s="8">
        <v>200</v>
      </c>
      <c r="G19" s="284"/>
    </row>
    <row r="20" spans="1:7" ht="38.25">
      <c r="A20" s="3">
        <v>8</v>
      </c>
      <c r="B20" s="75" t="s">
        <v>865</v>
      </c>
      <c r="C20" s="8">
        <v>1385.3</v>
      </c>
      <c r="D20" s="8">
        <v>1141.9</v>
      </c>
      <c r="E20" s="8">
        <v>1141.9</v>
      </c>
      <c r="G20" s="284"/>
    </row>
    <row r="21" spans="1:7" ht="51">
      <c r="A21" s="118" t="s">
        <v>329</v>
      </c>
      <c r="B21" s="75" t="s">
        <v>327</v>
      </c>
      <c r="C21" s="8">
        <v>800</v>
      </c>
      <c r="D21" s="8">
        <v>100</v>
      </c>
      <c r="E21" s="8">
        <v>100</v>
      </c>
      <c r="G21" s="284"/>
    </row>
    <row r="22" spans="1:7" ht="93.75" customHeight="1">
      <c r="A22" s="118">
        <v>10</v>
      </c>
      <c r="B22" s="75" t="s">
        <v>873</v>
      </c>
      <c r="C22" s="8">
        <v>5</v>
      </c>
      <c r="D22" s="8">
        <v>0</v>
      </c>
      <c r="E22" s="8">
        <v>0</v>
      </c>
      <c r="G22" s="284"/>
    </row>
    <row r="23" spans="1:7" ht="12.75">
      <c r="A23" s="2"/>
      <c r="B23" s="86" t="s">
        <v>185</v>
      </c>
      <c r="C23" s="9">
        <f>SUM(C13:C22)</f>
        <v>150458</v>
      </c>
      <c r="D23" s="9">
        <f>SUM(D13:D22)</f>
        <v>131623</v>
      </c>
      <c r="E23" s="9">
        <f>SUM(E13:E22)</f>
        <v>126276.1</v>
      </c>
      <c r="G23" s="284"/>
    </row>
    <row r="24" ht="12.75">
      <c r="G24" s="284"/>
    </row>
    <row r="25" ht="12.75">
      <c r="G25" s="284"/>
    </row>
    <row r="26" ht="12.75">
      <c r="G26" s="284"/>
    </row>
    <row r="27" ht="12.75">
      <c r="G27" s="284"/>
    </row>
  </sheetData>
  <sheetProtection/>
  <mergeCells count="3">
    <mergeCell ref="A7:E7"/>
    <mergeCell ref="A8:E8"/>
    <mergeCell ref="A9:E9"/>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50"/>
  </sheetPr>
  <dimension ref="A1:D115"/>
  <sheetViews>
    <sheetView zoomScalePageLayoutView="0" workbookViewId="0" topLeftCell="A1">
      <selection activeCell="I13" sqref="I13"/>
    </sheetView>
  </sheetViews>
  <sheetFormatPr defaultColWidth="9.00390625" defaultRowHeight="12.75"/>
  <cols>
    <col min="1" max="1" width="8.625" style="127" bestFit="1" customWidth="1"/>
    <col min="2" max="2" width="52.75390625" style="127" customWidth="1"/>
    <col min="3" max="3" width="30.125" style="128" hidden="1" customWidth="1"/>
    <col min="4" max="4" width="27.625" style="128" customWidth="1"/>
  </cols>
  <sheetData>
    <row r="1" spans="1:4" ht="12.75">
      <c r="A1" s="331" t="s">
        <v>847</v>
      </c>
      <c r="B1" s="331"/>
      <c r="C1" s="331"/>
      <c r="D1" s="331"/>
    </row>
    <row r="2" spans="1:4" ht="12.75">
      <c r="A2" s="331" t="s">
        <v>882</v>
      </c>
      <c r="B2" s="330"/>
      <c r="C2" s="330"/>
      <c r="D2" s="330"/>
    </row>
    <row r="3" spans="1:4" ht="12.75">
      <c r="A3" s="330" t="s">
        <v>344</v>
      </c>
      <c r="B3" s="330"/>
      <c r="C3" s="330"/>
      <c r="D3" s="330"/>
    </row>
    <row r="4" spans="1:4" ht="12.75">
      <c r="A4" s="330" t="s">
        <v>57</v>
      </c>
      <c r="B4" s="330"/>
      <c r="C4" s="330"/>
      <c r="D4" s="330"/>
    </row>
    <row r="5" spans="1:4" ht="12.75">
      <c r="A5" s="331" t="s">
        <v>876</v>
      </c>
      <c r="B5" s="331"/>
      <c r="C5" s="331"/>
      <c r="D5" s="331"/>
    </row>
    <row r="7" ht="15">
      <c r="B7" s="211" t="s">
        <v>608</v>
      </c>
    </row>
    <row r="8" spans="1:4" ht="12.75">
      <c r="A8" s="332" t="s">
        <v>848</v>
      </c>
      <c r="B8" s="332"/>
      <c r="C8" s="332"/>
      <c r="D8" s="332"/>
    </row>
    <row r="9" spans="1:4" ht="21.75" customHeight="1">
      <c r="A9" s="332"/>
      <c r="B9" s="332"/>
      <c r="C9" s="332"/>
      <c r="D9" s="332"/>
    </row>
    <row r="11" spans="1:4" ht="12.75">
      <c r="A11" s="167" t="s">
        <v>346</v>
      </c>
      <c r="B11" s="167" t="s">
        <v>609</v>
      </c>
      <c r="C11" s="326" t="s">
        <v>610</v>
      </c>
      <c r="D11" s="327"/>
    </row>
    <row r="12" spans="1:4" ht="45">
      <c r="A12" s="163" t="s">
        <v>348</v>
      </c>
      <c r="B12" s="212" t="s">
        <v>611</v>
      </c>
      <c r="C12" s="357">
        <v>181.9</v>
      </c>
      <c r="D12" s="358"/>
    </row>
    <row r="13" spans="1:4" ht="60">
      <c r="A13" s="213" t="s">
        <v>350</v>
      </c>
      <c r="B13" s="214" t="s">
        <v>612</v>
      </c>
      <c r="C13" s="357">
        <v>1500</v>
      </c>
      <c r="D13" s="358"/>
    </row>
    <row r="14" spans="1:4" ht="45">
      <c r="A14" s="170" t="s">
        <v>351</v>
      </c>
      <c r="B14" s="214" t="s">
        <v>613</v>
      </c>
      <c r="C14" s="312">
        <v>441.5</v>
      </c>
      <c r="D14" s="215">
        <v>555.5</v>
      </c>
    </row>
    <row r="15" spans="1:4" ht="30">
      <c r="A15" s="170" t="s">
        <v>352</v>
      </c>
      <c r="B15" s="214" t="s">
        <v>359</v>
      </c>
      <c r="C15" s="312"/>
      <c r="D15" s="215">
        <v>4576.9</v>
      </c>
    </row>
    <row r="16" spans="1:4" ht="225">
      <c r="A16" s="170" t="s">
        <v>614</v>
      </c>
      <c r="B16" s="216" t="s">
        <v>846</v>
      </c>
      <c r="C16" s="312"/>
      <c r="D16" s="215">
        <v>1008.4</v>
      </c>
    </row>
    <row r="17" spans="1:4" ht="14.25">
      <c r="A17" s="170"/>
      <c r="B17" s="217" t="s">
        <v>185</v>
      </c>
      <c r="C17" s="359">
        <f>C12+C13+D14+D15+D16</f>
        <v>7822.699999999999</v>
      </c>
      <c r="D17" s="360"/>
    </row>
    <row r="18" spans="1:4" ht="12.75">
      <c r="A18" s="134"/>
      <c r="B18" s="134"/>
      <c r="C18" s="135"/>
      <c r="D18" s="135"/>
    </row>
    <row r="19" spans="1:4" ht="12.75">
      <c r="A19" s="134"/>
      <c r="B19" s="134"/>
      <c r="C19" s="135"/>
      <c r="D19" s="135"/>
    </row>
    <row r="20" spans="1:4" ht="12.75">
      <c r="A20" s="134"/>
      <c r="B20" s="134"/>
      <c r="C20" s="135"/>
      <c r="D20" s="135"/>
    </row>
    <row r="21" spans="1:4" ht="12.75">
      <c r="A21" s="134"/>
      <c r="B21" s="134"/>
      <c r="C21" s="136"/>
      <c r="D21" s="136"/>
    </row>
    <row r="22" spans="1:4" ht="12.75">
      <c r="A22" s="134"/>
      <c r="B22" s="134"/>
      <c r="C22" s="136"/>
      <c r="D22" s="136"/>
    </row>
    <row r="23" spans="1:4" ht="12.75">
      <c r="A23" s="134"/>
      <c r="B23" s="134"/>
      <c r="C23" s="136"/>
      <c r="D23" s="136"/>
    </row>
    <row r="24" spans="1:4" ht="12.75">
      <c r="A24" s="134"/>
      <c r="B24" s="134"/>
      <c r="C24" s="136"/>
      <c r="D24" s="136"/>
    </row>
    <row r="25" spans="1:4" ht="12.75">
      <c r="A25" s="134"/>
      <c r="B25" s="134"/>
      <c r="C25" s="136"/>
      <c r="D25" s="136"/>
    </row>
    <row r="26" spans="1:4" ht="12.75">
      <c r="A26" s="134"/>
      <c r="B26" s="134"/>
      <c r="C26" s="136"/>
      <c r="D26" s="136"/>
    </row>
    <row r="27" spans="1:4" ht="12.75">
      <c r="A27" s="134"/>
      <c r="B27" s="134"/>
      <c r="C27" s="136"/>
      <c r="D27" s="136"/>
    </row>
    <row r="28" spans="1:4" ht="12.75">
      <c r="A28" s="134"/>
      <c r="B28" s="134"/>
      <c r="C28" s="136"/>
      <c r="D28" s="136"/>
    </row>
    <row r="29" spans="1:4" ht="12.75">
      <c r="A29" s="134"/>
      <c r="B29" s="134"/>
      <c r="C29" s="136"/>
      <c r="D29" s="136"/>
    </row>
    <row r="30" spans="1:4" ht="12.75">
      <c r="A30" s="134"/>
      <c r="B30" s="134"/>
      <c r="C30" s="136"/>
      <c r="D30" s="136"/>
    </row>
    <row r="31" spans="1:4" ht="12.75">
      <c r="A31" s="134"/>
      <c r="B31" s="134"/>
      <c r="C31" s="136"/>
      <c r="D31" s="136"/>
    </row>
    <row r="32" spans="1:4" ht="12.75">
      <c r="A32" s="134"/>
      <c r="B32" s="134"/>
      <c r="C32" s="136"/>
      <c r="D32" s="136"/>
    </row>
    <row r="33" spans="1:4" ht="12.75">
      <c r="A33" s="134"/>
      <c r="B33" s="134"/>
      <c r="C33" s="136"/>
      <c r="D33" s="136"/>
    </row>
    <row r="34" spans="1:4" ht="12.75">
      <c r="A34" s="134"/>
      <c r="B34" s="134"/>
      <c r="C34" s="136"/>
      <c r="D34" s="136"/>
    </row>
    <row r="35" spans="1:4" ht="12.75">
      <c r="A35" s="134"/>
      <c r="B35" s="134"/>
      <c r="C35" s="136"/>
      <c r="D35" s="136"/>
    </row>
    <row r="36" spans="1:4" ht="12.75">
      <c r="A36" s="134"/>
      <c r="B36" s="134"/>
      <c r="C36" s="136"/>
      <c r="D36" s="136"/>
    </row>
    <row r="37" spans="1:4" ht="12.75">
      <c r="A37" s="134"/>
      <c r="B37" s="134"/>
      <c r="C37" s="136"/>
      <c r="D37" s="136"/>
    </row>
    <row r="38" spans="1:4" ht="12.75">
      <c r="A38" s="134"/>
      <c r="B38" s="134"/>
      <c r="C38" s="136"/>
      <c r="D38" s="136"/>
    </row>
    <row r="39" spans="1:4" ht="12.75">
      <c r="A39" s="134"/>
      <c r="B39" s="134"/>
      <c r="C39" s="136"/>
      <c r="D39" s="136"/>
    </row>
    <row r="40" spans="1:4" ht="12.75">
      <c r="A40" s="134"/>
      <c r="B40" s="134"/>
      <c r="C40" s="136"/>
      <c r="D40" s="136"/>
    </row>
    <row r="41" spans="1:4" ht="12.75">
      <c r="A41" s="134"/>
      <c r="B41" s="134"/>
      <c r="C41" s="136"/>
      <c r="D41" s="136"/>
    </row>
    <row r="42" spans="1:4" ht="12.75">
      <c r="A42" s="134"/>
      <c r="B42" s="134"/>
      <c r="C42" s="136"/>
      <c r="D42" s="136"/>
    </row>
    <row r="43" spans="1:4" ht="12.75">
      <c r="A43" s="134"/>
      <c r="B43" s="134"/>
      <c r="C43" s="136"/>
      <c r="D43" s="136"/>
    </row>
    <row r="44" spans="1:4" ht="12.75">
      <c r="A44" s="134"/>
      <c r="B44" s="134"/>
      <c r="C44" s="136"/>
      <c r="D44" s="136"/>
    </row>
    <row r="45" spans="1:4" ht="12.75">
      <c r="A45" s="134"/>
      <c r="B45" s="134"/>
      <c r="C45" s="136"/>
      <c r="D45" s="136"/>
    </row>
    <row r="46" spans="1:4" ht="12.75">
      <c r="A46" s="134"/>
      <c r="B46" s="134"/>
      <c r="C46" s="136"/>
      <c r="D46" s="136"/>
    </row>
    <row r="47" spans="1:4" ht="12.75">
      <c r="A47" s="134"/>
      <c r="B47" s="134"/>
      <c r="C47" s="136"/>
      <c r="D47" s="136"/>
    </row>
    <row r="48" spans="1:4" ht="12.75">
      <c r="A48" s="134"/>
      <c r="B48" s="134"/>
      <c r="C48" s="136"/>
      <c r="D48" s="136"/>
    </row>
    <row r="49" spans="1:4" ht="12.75">
      <c r="A49" s="134"/>
      <c r="B49" s="134"/>
      <c r="C49" s="136"/>
      <c r="D49" s="136"/>
    </row>
    <row r="50" spans="1:4" ht="12.75">
      <c r="A50" s="134"/>
      <c r="B50" s="134"/>
      <c r="C50" s="136"/>
      <c r="D50" s="136"/>
    </row>
    <row r="51" spans="1:4" ht="12.75">
      <c r="A51" s="134"/>
      <c r="B51" s="134"/>
      <c r="C51" s="136"/>
      <c r="D51" s="136"/>
    </row>
    <row r="52" spans="1:4" ht="12.75">
      <c r="A52" s="134"/>
      <c r="B52" s="134"/>
      <c r="C52" s="136"/>
      <c r="D52" s="136"/>
    </row>
    <row r="53" spans="1:4" ht="12.75">
      <c r="A53" s="134"/>
      <c r="B53" s="134"/>
      <c r="C53" s="136"/>
      <c r="D53" s="136"/>
    </row>
    <row r="54" spans="1:4" ht="12.75">
      <c r="A54" s="134"/>
      <c r="B54" s="134"/>
      <c r="C54" s="136"/>
      <c r="D54" s="136"/>
    </row>
    <row r="55" spans="1:4" ht="12.75">
      <c r="A55" s="134"/>
      <c r="B55" s="134"/>
      <c r="C55" s="136"/>
      <c r="D55" s="136"/>
    </row>
    <row r="56" spans="1:4" ht="12.75">
      <c r="A56" s="134"/>
      <c r="B56" s="134"/>
      <c r="C56" s="136"/>
      <c r="D56" s="136"/>
    </row>
    <row r="57" spans="1:4" ht="12.75">
      <c r="A57" s="134"/>
      <c r="B57" s="134"/>
      <c r="C57" s="136"/>
      <c r="D57" s="136"/>
    </row>
    <row r="58" spans="1:4" ht="12.75">
      <c r="A58" s="134"/>
      <c r="B58" s="134"/>
      <c r="C58" s="136"/>
      <c r="D58" s="136"/>
    </row>
    <row r="59" spans="1:4" ht="12.75">
      <c r="A59" s="134"/>
      <c r="B59" s="134"/>
      <c r="C59" s="136"/>
      <c r="D59" s="136"/>
    </row>
    <row r="60" spans="1:4" ht="12.75">
      <c r="A60" s="134"/>
      <c r="B60" s="134"/>
      <c r="C60" s="136"/>
      <c r="D60" s="136"/>
    </row>
    <row r="61" spans="1:4" ht="12.75">
      <c r="A61" s="134"/>
      <c r="B61" s="134"/>
      <c r="C61" s="136"/>
      <c r="D61" s="136"/>
    </row>
    <row r="62" spans="1:4" ht="12.75">
      <c r="A62" s="134"/>
      <c r="B62" s="134"/>
      <c r="C62" s="136"/>
      <c r="D62" s="136"/>
    </row>
    <row r="63" spans="1:4" ht="12.75">
      <c r="A63" s="134"/>
      <c r="B63" s="134"/>
      <c r="C63" s="136"/>
      <c r="D63" s="136"/>
    </row>
    <row r="64" spans="1:4" ht="12.75">
      <c r="A64" s="134"/>
      <c r="B64" s="134"/>
      <c r="C64" s="136"/>
      <c r="D64" s="136"/>
    </row>
    <row r="65" spans="1:4" ht="12.75">
      <c r="A65" s="134"/>
      <c r="B65" s="134"/>
      <c r="C65" s="136"/>
      <c r="D65" s="136"/>
    </row>
    <row r="66" spans="1:4" ht="12.75">
      <c r="A66" s="134"/>
      <c r="B66" s="134"/>
      <c r="C66" s="136"/>
      <c r="D66" s="136"/>
    </row>
    <row r="67" spans="1:4" ht="12.75">
      <c r="A67" s="134"/>
      <c r="B67" s="134"/>
      <c r="C67" s="136"/>
      <c r="D67" s="136"/>
    </row>
    <row r="68" spans="1:4" ht="12.75">
      <c r="A68" s="134"/>
      <c r="B68" s="134"/>
      <c r="C68" s="136"/>
      <c r="D68" s="136"/>
    </row>
    <row r="69" spans="1:4" ht="12.75">
      <c r="A69" s="134"/>
      <c r="B69" s="134"/>
      <c r="C69" s="136"/>
      <c r="D69" s="136"/>
    </row>
    <row r="70" spans="1:4" ht="12.75">
      <c r="A70" s="134"/>
      <c r="B70" s="134"/>
      <c r="C70" s="136"/>
      <c r="D70" s="136"/>
    </row>
    <row r="71" spans="1:4" ht="12.75">
      <c r="A71" s="134"/>
      <c r="B71" s="134"/>
      <c r="C71" s="136"/>
      <c r="D71" s="136"/>
    </row>
    <row r="72" spans="1:4" ht="12.75">
      <c r="A72" s="134"/>
      <c r="B72" s="134"/>
      <c r="C72" s="136"/>
      <c r="D72" s="136"/>
    </row>
    <row r="73" spans="1:4" ht="12.75">
      <c r="A73" s="134"/>
      <c r="B73" s="134"/>
      <c r="C73" s="136"/>
      <c r="D73" s="136"/>
    </row>
    <row r="74" spans="1:4" ht="12.75">
      <c r="A74" s="134"/>
      <c r="B74" s="134"/>
      <c r="C74" s="136"/>
      <c r="D74" s="136"/>
    </row>
    <row r="75" spans="1:4" ht="12.75">
      <c r="A75" s="134"/>
      <c r="B75" s="134"/>
      <c r="C75" s="136"/>
      <c r="D75" s="136"/>
    </row>
    <row r="76" spans="1:4" ht="12.75">
      <c r="A76" s="134"/>
      <c r="B76" s="134"/>
      <c r="C76" s="136"/>
      <c r="D76" s="136"/>
    </row>
    <row r="77" spans="1:4" ht="12.75">
      <c r="A77" s="134"/>
      <c r="B77" s="134"/>
      <c r="C77" s="136"/>
      <c r="D77" s="136"/>
    </row>
    <row r="78" spans="1:4" ht="12.75">
      <c r="A78" s="134"/>
      <c r="B78" s="134"/>
      <c r="C78" s="136"/>
      <c r="D78" s="136"/>
    </row>
    <row r="79" spans="1:4" ht="12.75">
      <c r="A79" s="134"/>
      <c r="B79" s="134"/>
      <c r="C79" s="136"/>
      <c r="D79" s="136"/>
    </row>
    <row r="80" spans="1:4" ht="12.75">
      <c r="A80" s="134"/>
      <c r="B80" s="134"/>
      <c r="C80" s="136"/>
      <c r="D80" s="136"/>
    </row>
    <row r="81" spans="1:4" ht="12.75">
      <c r="A81" s="134"/>
      <c r="B81" s="134"/>
      <c r="C81" s="136"/>
      <c r="D81" s="136"/>
    </row>
    <row r="82" spans="1:4" ht="12.75">
      <c r="A82" s="134"/>
      <c r="B82" s="134"/>
      <c r="C82" s="136"/>
      <c r="D82" s="136"/>
    </row>
    <row r="83" spans="1:4" ht="12.75">
      <c r="A83" s="134"/>
      <c r="B83" s="134"/>
      <c r="C83" s="136"/>
      <c r="D83" s="136"/>
    </row>
    <row r="84" spans="1:4" ht="12.75">
      <c r="A84" s="134"/>
      <c r="B84" s="134"/>
      <c r="C84" s="136"/>
      <c r="D84" s="136"/>
    </row>
    <row r="85" spans="1:4" ht="12.75">
      <c r="A85" s="134"/>
      <c r="B85" s="134"/>
      <c r="C85" s="136"/>
      <c r="D85" s="136"/>
    </row>
    <row r="86" spans="1:4" ht="12.75">
      <c r="A86" s="134"/>
      <c r="B86" s="134"/>
      <c r="C86" s="136"/>
      <c r="D86" s="136"/>
    </row>
    <row r="87" spans="1:4" ht="12.75">
      <c r="A87" s="134"/>
      <c r="B87" s="134"/>
      <c r="C87" s="136"/>
      <c r="D87" s="136"/>
    </row>
    <row r="88" spans="1:4" ht="12.75">
      <c r="A88" s="134"/>
      <c r="B88" s="134"/>
      <c r="C88" s="136"/>
      <c r="D88" s="136"/>
    </row>
    <row r="89" spans="1:4" ht="12.75">
      <c r="A89" s="134"/>
      <c r="B89" s="134"/>
      <c r="C89" s="136"/>
      <c r="D89" s="136"/>
    </row>
    <row r="90" spans="1:4" ht="12.75">
      <c r="A90" s="134"/>
      <c r="B90" s="134"/>
      <c r="C90" s="136"/>
      <c r="D90" s="136"/>
    </row>
    <row r="91" spans="1:4" ht="12.75">
      <c r="A91" s="134"/>
      <c r="B91" s="134"/>
      <c r="C91" s="136"/>
      <c r="D91" s="136"/>
    </row>
    <row r="92" spans="1:4" ht="12.75">
      <c r="A92" s="134"/>
      <c r="B92" s="134"/>
      <c r="C92" s="136"/>
      <c r="D92" s="136"/>
    </row>
    <row r="93" spans="3:4" ht="12.75">
      <c r="C93" s="137"/>
      <c r="D93" s="137"/>
    </row>
    <row r="94" spans="3:4" ht="12.75">
      <c r="C94" s="137"/>
      <c r="D94" s="137"/>
    </row>
    <row r="95" spans="3:4" ht="12.75">
      <c r="C95" s="137"/>
      <c r="D95" s="137"/>
    </row>
    <row r="96" spans="3:4" ht="12.75">
      <c r="C96" s="137"/>
      <c r="D96" s="137"/>
    </row>
    <row r="97" spans="3:4" ht="12.75">
      <c r="C97" s="137"/>
      <c r="D97" s="137"/>
    </row>
    <row r="98" spans="3:4" ht="12.75">
      <c r="C98" s="137"/>
      <c r="D98" s="137"/>
    </row>
    <row r="99" spans="3:4" ht="12.75">
      <c r="C99" s="137"/>
      <c r="D99" s="137"/>
    </row>
    <row r="100" spans="3:4" ht="12.75">
      <c r="C100" s="137"/>
      <c r="D100" s="137"/>
    </row>
    <row r="101" spans="3:4" ht="12.75">
      <c r="C101" s="137"/>
      <c r="D101" s="137"/>
    </row>
    <row r="102" spans="3:4" ht="12.75">
      <c r="C102" s="137"/>
      <c r="D102" s="137"/>
    </row>
    <row r="103" spans="3:4" ht="12.75">
      <c r="C103" s="137"/>
      <c r="D103" s="137"/>
    </row>
    <row r="104" spans="3:4" ht="12.75">
      <c r="C104" s="137"/>
      <c r="D104" s="137"/>
    </row>
    <row r="105" spans="3:4" ht="12.75">
      <c r="C105" s="137"/>
      <c r="D105" s="137"/>
    </row>
    <row r="106" spans="3:4" ht="12.75">
      <c r="C106" s="137"/>
      <c r="D106" s="137"/>
    </row>
    <row r="107" spans="3:4" ht="12.75">
      <c r="C107" s="137"/>
      <c r="D107" s="137"/>
    </row>
    <row r="108" spans="3:4" ht="12.75">
      <c r="C108" s="137"/>
      <c r="D108" s="137"/>
    </row>
    <row r="109" spans="3:4" ht="12.75">
      <c r="C109" s="137"/>
      <c r="D109" s="137"/>
    </row>
    <row r="110" spans="3:4" ht="12.75">
      <c r="C110" s="137"/>
      <c r="D110" s="137"/>
    </row>
    <row r="111" spans="3:4" ht="12.75">
      <c r="C111" s="137"/>
      <c r="D111" s="137"/>
    </row>
    <row r="112" spans="3:4" ht="12.75">
      <c r="C112" s="137"/>
      <c r="D112" s="137"/>
    </row>
    <row r="113" spans="3:4" ht="12.75">
      <c r="C113" s="137"/>
      <c r="D113" s="137"/>
    </row>
    <row r="114" spans="3:4" ht="12.75">
      <c r="C114" s="137"/>
      <c r="D114" s="137"/>
    </row>
    <row r="115" spans="3:4" ht="12.75">
      <c r="C115" s="137"/>
      <c r="D115" s="137"/>
    </row>
  </sheetData>
  <sheetProtection/>
  <mergeCells count="10">
    <mergeCell ref="A8:D9"/>
    <mergeCell ref="C11:D11"/>
    <mergeCell ref="C12:D12"/>
    <mergeCell ref="C13:D13"/>
    <mergeCell ref="C17:D17"/>
    <mergeCell ref="A1:D1"/>
    <mergeCell ref="A2:D2"/>
    <mergeCell ref="A3:D3"/>
    <mergeCell ref="A4:D4"/>
    <mergeCell ref="A5:D5"/>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A1:F102"/>
  <sheetViews>
    <sheetView zoomScalePageLayoutView="0" workbookViewId="0" topLeftCell="A1">
      <selection activeCell="I13" sqref="I13"/>
    </sheetView>
  </sheetViews>
  <sheetFormatPr defaultColWidth="9.00390625" defaultRowHeight="12.75"/>
  <cols>
    <col min="1" max="1" width="8.625" style="127" bestFit="1" customWidth="1"/>
    <col min="2" max="2" width="48.625" style="127" customWidth="1"/>
    <col min="3" max="3" width="3.625" style="128" hidden="1" customWidth="1"/>
    <col min="4" max="4" width="15.75390625" style="128" customWidth="1"/>
    <col min="5" max="5" width="14.625" style="19" customWidth="1"/>
    <col min="6" max="16384" width="9.125" style="19" customWidth="1"/>
  </cols>
  <sheetData>
    <row r="1" spans="4:5" ht="12.75">
      <c r="D1" s="331" t="s">
        <v>715</v>
      </c>
      <c r="E1" s="331"/>
    </row>
    <row r="2" spans="4:5" ht="12.75">
      <c r="D2" s="330" t="s">
        <v>667</v>
      </c>
      <c r="E2" s="330"/>
    </row>
    <row r="3" spans="4:5" ht="12.75">
      <c r="D3" s="330" t="s">
        <v>344</v>
      </c>
      <c r="E3" s="330"/>
    </row>
    <row r="4" spans="4:5" ht="12.75">
      <c r="D4" s="330" t="s">
        <v>57</v>
      </c>
      <c r="E4" s="330"/>
    </row>
    <row r="5" spans="4:5" ht="12.75">
      <c r="D5" s="331" t="s">
        <v>880</v>
      </c>
      <c r="E5" s="331"/>
    </row>
    <row r="7" spans="1:5" ht="12.75" customHeight="1">
      <c r="A7" s="356" t="s">
        <v>608</v>
      </c>
      <c r="B7" s="356"/>
      <c r="C7" s="356"/>
      <c r="D7" s="356"/>
      <c r="E7" s="356"/>
    </row>
    <row r="8" spans="1:5" ht="15" customHeight="1">
      <c r="A8" s="365" t="s">
        <v>716</v>
      </c>
      <c r="B8" s="365"/>
      <c r="C8" s="365"/>
      <c r="D8" s="365"/>
      <c r="E8" s="365"/>
    </row>
    <row r="9" spans="1:5" ht="30.75" customHeight="1">
      <c r="A9" s="365"/>
      <c r="B9" s="365"/>
      <c r="C9" s="365"/>
      <c r="D9" s="365"/>
      <c r="E9" s="365"/>
    </row>
    <row r="11" spans="1:5" ht="51">
      <c r="A11" s="130" t="s">
        <v>346</v>
      </c>
      <c r="B11" s="130" t="s">
        <v>609</v>
      </c>
      <c r="C11" s="363" t="s">
        <v>714</v>
      </c>
      <c r="D11" s="364"/>
      <c r="E11" s="243" t="s">
        <v>717</v>
      </c>
    </row>
    <row r="12" spans="1:5" ht="45.75" customHeight="1">
      <c r="A12" s="132">
        <v>1</v>
      </c>
      <c r="B12" s="262" t="s">
        <v>121</v>
      </c>
      <c r="C12" s="263"/>
      <c r="D12" s="264">
        <v>555.5</v>
      </c>
      <c r="E12" s="264">
        <v>555.5</v>
      </c>
    </row>
    <row r="13" spans="1:5" ht="52.5" customHeight="1">
      <c r="A13" s="132">
        <v>2</v>
      </c>
      <c r="B13" s="262" t="s">
        <v>611</v>
      </c>
      <c r="C13" s="263"/>
      <c r="D13" s="264">
        <v>181.9</v>
      </c>
      <c r="E13" s="264">
        <v>181.9</v>
      </c>
    </row>
    <row r="14" spans="1:6" ht="72.75" customHeight="1">
      <c r="A14" s="132">
        <v>3</v>
      </c>
      <c r="B14" s="262" t="s">
        <v>179</v>
      </c>
      <c r="C14" s="263"/>
      <c r="D14" s="265">
        <v>676</v>
      </c>
      <c r="E14" s="268">
        <v>676</v>
      </c>
      <c r="F14" s="244"/>
    </row>
    <row r="15" spans="1:6" ht="12.75">
      <c r="A15" s="132"/>
      <c r="B15" s="266" t="s">
        <v>185</v>
      </c>
      <c r="C15" s="361">
        <f>D12+D13+D14</f>
        <v>1413.4</v>
      </c>
      <c r="D15" s="362"/>
      <c r="E15" s="149">
        <f>E12+E13+E14</f>
        <v>1413.4</v>
      </c>
      <c r="F15" s="267"/>
    </row>
    <row r="16" spans="1:6" ht="12.75">
      <c r="A16" s="134"/>
      <c r="B16" s="134"/>
      <c r="C16" s="136"/>
      <c r="D16" s="136"/>
      <c r="F16" s="244"/>
    </row>
    <row r="17" spans="1:4" ht="12.75">
      <c r="A17" s="134"/>
      <c r="B17" s="134"/>
      <c r="C17" s="136"/>
      <c r="D17" s="136"/>
    </row>
    <row r="18" spans="1:4" ht="12.75">
      <c r="A18" s="134"/>
      <c r="B18" s="134"/>
      <c r="C18" s="136"/>
      <c r="D18" s="136"/>
    </row>
    <row r="19" spans="1:4" ht="12.75">
      <c r="A19" s="134"/>
      <c r="B19" s="134"/>
      <c r="C19" s="136"/>
      <c r="D19" s="136"/>
    </row>
    <row r="20" spans="1:4" ht="12.75">
      <c r="A20" s="134"/>
      <c r="B20" s="134"/>
      <c r="C20" s="136"/>
      <c r="D20" s="136"/>
    </row>
    <row r="21" spans="1:4" ht="12.75">
      <c r="A21" s="134"/>
      <c r="B21" s="134"/>
      <c r="C21" s="136"/>
      <c r="D21" s="136"/>
    </row>
    <row r="22" spans="1:4" ht="12.75">
      <c r="A22" s="134"/>
      <c r="B22" s="134"/>
      <c r="C22" s="136"/>
      <c r="D22" s="136"/>
    </row>
    <row r="23" spans="1:4" ht="12.75">
      <c r="A23" s="134"/>
      <c r="B23" s="134"/>
      <c r="C23" s="136"/>
      <c r="D23" s="136"/>
    </row>
    <row r="24" spans="1:4" ht="12.75">
      <c r="A24" s="134"/>
      <c r="B24" s="134"/>
      <c r="C24" s="136"/>
      <c r="D24" s="136"/>
    </row>
    <row r="25" spans="1:4" ht="12.75">
      <c r="A25" s="134"/>
      <c r="B25" s="134"/>
      <c r="C25" s="136"/>
      <c r="D25" s="136"/>
    </row>
    <row r="26" spans="1:4" ht="12.75">
      <c r="A26" s="134"/>
      <c r="B26" s="134"/>
      <c r="C26" s="136"/>
      <c r="D26" s="136"/>
    </row>
    <row r="27" spans="1:4" ht="12.75">
      <c r="A27" s="134"/>
      <c r="B27" s="134"/>
      <c r="C27" s="136"/>
      <c r="D27" s="136"/>
    </row>
    <row r="28" spans="1:4" ht="12.75">
      <c r="A28" s="134"/>
      <c r="B28" s="134"/>
      <c r="C28" s="136"/>
      <c r="D28" s="136"/>
    </row>
    <row r="29" spans="1:4" ht="12.75">
      <c r="A29" s="134"/>
      <c r="B29" s="134"/>
      <c r="C29" s="136"/>
      <c r="D29" s="136"/>
    </row>
    <row r="30" spans="1:4" ht="12.75">
      <c r="A30" s="134"/>
      <c r="B30" s="134"/>
      <c r="C30" s="136"/>
      <c r="D30" s="136"/>
    </row>
    <row r="31" spans="1:4" ht="12.75">
      <c r="A31" s="134"/>
      <c r="B31" s="134"/>
      <c r="C31" s="136"/>
      <c r="D31" s="136"/>
    </row>
    <row r="32" spans="1:4" ht="12.75">
      <c r="A32" s="134"/>
      <c r="B32" s="134"/>
      <c r="C32" s="136"/>
      <c r="D32" s="136"/>
    </row>
    <row r="33" spans="1:4" ht="12.75">
      <c r="A33" s="134"/>
      <c r="B33" s="134"/>
      <c r="C33" s="136"/>
      <c r="D33" s="136"/>
    </row>
    <row r="34" spans="1:4" ht="12.75">
      <c r="A34" s="134"/>
      <c r="B34" s="134"/>
      <c r="C34" s="136"/>
      <c r="D34" s="136"/>
    </row>
    <row r="35" spans="1:4" ht="12.75">
      <c r="A35" s="134"/>
      <c r="B35" s="134"/>
      <c r="C35" s="136"/>
      <c r="D35" s="136"/>
    </row>
    <row r="36" spans="1:4" ht="12.75">
      <c r="A36" s="134"/>
      <c r="B36" s="134"/>
      <c r="C36" s="136"/>
      <c r="D36" s="136"/>
    </row>
    <row r="37" spans="1:4" ht="12.75">
      <c r="A37" s="134"/>
      <c r="B37" s="134"/>
      <c r="C37" s="136"/>
      <c r="D37" s="136"/>
    </row>
    <row r="38" spans="1:4" ht="12.75">
      <c r="A38" s="134"/>
      <c r="B38" s="134"/>
      <c r="C38" s="136"/>
      <c r="D38" s="136"/>
    </row>
    <row r="39" spans="1:4" ht="12.75">
      <c r="A39" s="134"/>
      <c r="B39" s="134"/>
      <c r="C39" s="136"/>
      <c r="D39" s="136"/>
    </row>
    <row r="40" spans="1:4" ht="12.75">
      <c r="A40" s="134"/>
      <c r="B40" s="134"/>
      <c r="C40" s="136"/>
      <c r="D40" s="136"/>
    </row>
    <row r="41" spans="1:4" ht="12.75">
      <c r="A41" s="134"/>
      <c r="B41" s="134"/>
      <c r="C41" s="136"/>
      <c r="D41" s="136"/>
    </row>
    <row r="42" spans="1:4" ht="12.75">
      <c r="A42" s="134"/>
      <c r="B42" s="134"/>
      <c r="C42" s="136"/>
      <c r="D42" s="136"/>
    </row>
    <row r="43" spans="1:4" ht="12.75">
      <c r="A43" s="134"/>
      <c r="B43" s="134"/>
      <c r="C43" s="136"/>
      <c r="D43" s="136"/>
    </row>
    <row r="44" spans="1:4" ht="12.75">
      <c r="A44" s="134"/>
      <c r="B44" s="134"/>
      <c r="C44" s="136"/>
      <c r="D44" s="136"/>
    </row>
    <row r="45" spans="1:4" ht="12.75">
      <c r="A45" s="134"/>
      <c r="B45" s="134"/>
      <c r="C45" s="136"/>
      <c r="D45" s="136"/>
    </row>
    <row r="46" spans="1:4" ht="12.75">
      <c r="A46" s="134"/>
      <c r="B46" s="134"/>
      <c r="C46" s="136"/>
      <c r="D46" s="136"/>
    </row>
    <row r="47" spans="1:4" ht="12.75">
      <c r="A47" s="134"/>
      <c r="B47" s="134"/>
      <c r="C47" s="136"/>
      <c r="D47" s="136"/>
    </row>
    <row r="48" spans="1:4" ht="12.75">
      <c r="A48" s="134"/>
      <c r="B48" s="134"/>
      <c r="C48" s="136"/>
      <c r="D48" s="136"/>
    </row>
    <row r="49" spans="1:4" ht="12.75">
      <c r="A49" s="134"/>
      <c r="B49" s="134"/>
      <c r="C49" s="136"/>
      <c r="D49" s="136"/>
    </row>
    <row r="50" spans="1:4" ht="12.75">
      <c r="A50" s="134"/>
      <c r="B50" s="134"/>
      <c r="C50" s="136"/>
      <c r="D50" s="136"/>
    </row>
    <row r="51" spans="1:4" ht="12.75">
      <c r="A51" s="134"/>
      <c r="B51" s="134"/>
      <c r="C51" s="136"/>
      <c r="D51" s="136"/>
    </row>
    <row r="52" spans="1:4" ht="12.75">
      <c r="A52" s="134"/>
      <c r="B52" s="134"/>
      <c r="C52" s="136"/>
      <c r="D52" s="136"/>
    </row>
    <row r="53" spans="1:4" ht="12.75">
      <c r="A53" s="134"/>
      <c r="B53" s="134"/>
      <c r="C53" s="136"/>
      <c r="D53" s="136"/>
    </row>
    <row r="54" spans="1:4" ht="12.75">
      <c r="A54" s="134"/>
      <c r="B54" s="134"/>
      <c r="C54" s="136"/>
      <c r="D54" s="136"/>
    </row>
    <row r="55" spans="1:4" ht="12.75">
      <c r="A55" s="134"/>
      <c r="B55" s="134"/>
      <c r="C55" s="136"/>
      <c r="D55" s="136"/>
    </row>
    <row r="56" spans="1:4" ht="12.75">
      <c r="A56" s="134"/>
      <c r="B56" s="134"/>
      <c r="C56" s="136"/>
      <c r="D56" s="136"/>
    </row>
    <row r="57" spans="1:4" ht="12.75">
      <c r="A57" s="134"/>
      <c r="B57" s="134"/>
      <c r="C57" s="136"/>
      <c r="D57" s="136"/>
    </row>
    <row r="58" spans="1:4" ht="12.75">
      <c r="A58" s="134"/>
      <c r="B58" s="134"/>
      <c r="C58" s="136"/>
      <c r="D58" s="136"/>
    </row>
    <row r="59" spans="1:4" ht="12.75">
      <c r="A59" s="134"/>
      <c r="B59" s="134"/>
      <c r="C59" s="136"/>
      <c r="D59" s="136"/>
    </row>
    <row r="60" spans="1:4" ht="12.75">
      <c r="A60" s="134"/>
      <c r="B60" s="134"/>
      <c r="C60" s="136"/>
      <c r="D60" s="136"/>
    </row>
    <row r="61" spans="1:4" ht="12.75">
      <c r="A61" s="134"/>
      <c r="B61" s="134"/>
      <c r="C61" s="136"/>
      <c r="D61" s="136"/>
    </row>
    <row r="62" spans="1:4" ht="12.75">
      <c r="A62" s="134"/>
      <c r="B62" s="134"/>
      <c r="C62" s="136"/>
      <c r="D62" s="136"/>
    </row>
    <row r="63" spans="1:4" ht="12.75">
      <c r="A63" s="134"/>
      <c r="B63" s="134"/>
      <c r="C63" s="136"/>
      <c r="D63" s="136"/>
    </row>
    <row r="64" spans="1:4" ht="12.75">
      <c r="A64" s="134"/>
      <c r="B64" s="134"/>
      <c r="C64" s="136"/>
      <c r="D64" s="136"/>
    </row>
    <row r="65" spans="1:4" ht="12.75">
      <c r="A65" s="134"/>
      <c r="B65" s="134"/>
      <c r="C65" s="136"/>
      <c r="D65" s="136"/>
    </row>
    <row r="66" spans="1:4" ht="12.75">
      <c r="A66" s="134"/>
      <c r="B66" s="134"/>
      <c r="C66" s="136"/>
      <c r="D66" s="136"/>
    </row>
    <row r="67" spans="1:4" ht="12.75">
      <c r="A67" s="134"/>
      <c r="B67" s="134"/>
      <c r="C67" s="136"/>
      <c r="D67" s="136"/>
    </row>
    <row r="68" spans="1:4" ht="12.75">
      <c r="A68" s="134"/>
      <c r="B68" s="134"/>
      <c r="C68" s="136"/>
      <c r="D68" s="136"/>
    </row>
    <row r="69" spans="1:4" ht="12.75">
      <c r="A69" s="134"/>
      <c r="B69" s="134"/>
      <c r="C69" s="136"/>
      <c r="D69" s="136"/>
    </row>
    <row r="70" spans="1:4" ht="12.75">
      <c r="A70" s="134"/>
      <c r="B70" s="134"/>
      <c r="C70" s="136"/>
      <c r="D70" s="136"/>
    </row>
    <row r="71" spans="1:4" ht="12.75">
      <c r="A71" s="134"/>
      <c r="B71" s="134"/>
      <c r="C71" s="136"/>
      <c r="D71" s="136"/>
    </row>
    <row r="72" spans="1:4" ht="12.75">
      <c r="A72" s="134"/>
      <c r="B72" s="134"/>
      <c r="C72" s="136"/>
      <c r="D72" s="136"/>
    </row>
    <row r="73" spans="1:4" ht="12.75">
      <c r="A73" s="134"/>
      <c r="B73" s="134"/>
      <c r="C73" s="136"/>
      <c r="D73" s="136"/>
    </row>
    <row r="74" spans="1:4" ht="12.75">
      <c r="A74" s="134"/>
      <c r="B74" s="134"/>
      <c r="C74" s="136"/>
      <c r="D74" s="136"/>
    </row>
    <row r="75" spans="1:4" ht="12.75">
      <c r="A75" s="134"/>
      <c r="B75" s="134"/>
      <c r="C75" s="136"/>
      <c r="D75" s="136"/>
    </row>
    <row r="76" spans="1:4" ht="12.75">
      <c r="A76" s="134"/>
      <c r="B76" s="134"/>
      <c r="C76" s="136"/>
      <c r="D76" s="136"/>
    </row>
    <row r="77" spans="1:4" ht="12.75">
      <c r="A77" s="134"/>
      <c r="B77" s="134"/>
      <c r="C77" s="136"/>
      <c r="D77" s="136"/>
    </row>
    <row r="78" spans="1:4" ht="12.75">
      <c r="A78" s="134"/>
      <c r="B78" s="134"/>
      <c r="C78" s="136"/>
      <c r="D78" s="136"/>
    </row>
    <row r="79" spans="1:4" ht="12.75">
      <c r="A79" s="134"/>
      <c r="B79" s="134"/>
      <c r="C79" s="136"/>
      <c r="D79" s="136"/>
    </row>
    <row r="80" spans="3:4" ht="12.75">
      <c r="C80" s="137"/>
      <c r="D80" s="137"/>
    </row>
    <row r="81" spans="3:4" ht="12.75">
      <c r="C81" s="137"/>
      <c r="D81" s="137"/>
    </row>
    <row r="82" spans="3:4" ht="12.75">
      <c r="C82" s="137"/>
      <c r="D82" s="137"/>
    </row>
    <row r="83" spans="3:4" ht="12.75">
      <c r="C83" s="137"/>
      <c r="D83" s="137"/>
    </row>
    <row r="84" spans="3:4" ht="12.75">
      <c r="C84" s="137"/>
      <c r="D84" s="137"/>
    </row>
    <row r="85" spans="3:4" ht="12.75">
      <c r="C85" s="137"/>
      <c r="D85" s="137"/>
    </row>
    <row r="86" spans="3:4" ht="12.75">
      <c r="C86" s="137"/>
      <c r="D86" s="137"/>
    </row>
    <row r="87" spans="3:4" ht="12.75">
      <c r="C87" s="137"/>
      <c r="D87" s="137"/>
    </row>
    <row r="88" spans="3:4" ht="12.75">
      <c r="C88" s="137"/>
      <c r="D88" s="137"/>
    </row>
    <row r="89" spans="3:4" ht="12.75">
      <c r="C89" s="137"/>
      <c r="D89" s="137"/>
    </row>
    <row r="90" spans="3:4" ht="12.75">
      <c r="C90" s="137"/>
      <c r="D90" s="137"/>
    </row>
    <row r="91" spans="3:4" ht="12.75">
      <c r="C91" s="137"/>
      <c r="D91" s="137"/>
    </row>
    <row r="92" spans="3:4" ht="12.75">
      <c r="C92" s="137"/>
      <c r="D92" s="137"/>
    </row>
    <row r="93" spans="3:4" ht="12.75">
      <c r="C93" s="137"/>
      <c r="D93" s="137"/>
    </row>
    <row r="94" spans="3:4" ht="12.75">
      <c r="C94" s="137"/>
      <c r="D94" s="137"/>
    </row>
    <row r="95" spans="3:4" ht="12.75">
      <c r="C95" s="137"/>
      <c r="D95" s="137"/>
    </row>
    <row r="96" spans="3:4" ht="12.75">
      <c r="C96" s="137"/>
      <c r="D96" s="137"/>
    </row>
    <row r="97" spans="3:4" ht="12.75">
      <c r="C97" s="137"/>
      <c r="D97" s="137"/>
    </row>
    <row r="98" spans="3:4" ht="12.75">
      <c r="C98" s="137"/>
      <c r="D98" s="137"/>
    </row>
    <row r="99" spans="3:4" ht="12.75">
      <c r="C99" s="137"/>
      <c r="D99" s="137"/>
    </row>
    <row r="100" spans="3:4" ht="12.75">
      <c r="C100" s="137"/>
      <c r="D100" s="137"/>
    </row>
    <row r="101" spans="3:4" ht="12.75">
      <c r="C101" s="137"/>
      <c r="D101" s="137"/>
    </row>
    <row r="102" spans="3:4" ht="12.75">
      <c r="C102" s="137"/>
      <c r="D102" s="137"/>
    </row>
  </sheetData>
  <sheetProtection/>
  <mergeCells count="9">
    <mergeCell ref="C15:D15"/>
    <mergeCell ref="C11:D11"/>
    <mergeCell ref="D1:E1"/>
    <mergeCell ref="D2:E2"/>
    <mergeCell ref="D3:E3"/>
    <mergeCell ref="D4:E4"/>
    <mergeCell ref="D5:E5"/>
    <mergeCell ref="A7:E7"/>
    <mergeCell ref="A8:E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50"/>
  </sheetPr>
  <dimension ref="A1:C31"/>
  <sheetViews>
    <sheetView zoomScalePageLayoutView="0" workbookViewId="0" topLeftCell="A1">
      <selection activeCell="G15" sqref="G15"/>
    </sheetView>
  </sheetViews>
  <sheetFormatPr defaultColWidth="9.00390625" defaultRowHeight="12.75"/>
  <cols>
    <col min="1" max="1" width="6.125" style="219" customWidth="1"/>
    <col min="2" max="2" width="59.00390625" style="219" customWidth="1"/>
    <col min="3" max="3" width="23.375" style="219" customWidth="1"/>
    <col min="4" max="16384" width="9.125" style="19" customWidth="1"/>
  </cols>
  <sheetData>
    <row r="1" ht="15">
      <c r="C1" s="17" t="s">
        <v>718</v>
      </c>
    </row>
    <row r="2" spans="1:3" ht="15">
      <c r="A2" s="220"/>
      <c r="B2" s="220"/>
      <c r="C2" s="19" t="s">
        <v>667</v>
      </c>
    </row>
    <row r="3" spans="1:3" ht="15">
      <c r="A3" s="220"/>
      <c r="B3" s="220"/>
      <c r="C3" s="19" t="s">
        <v>344</v>
      </c>
    </row>
    <row r="4" spans="1:3" ht="15">
      <c r="A4" s="220"/>
      <c r="B4" s="220"/>
      <c r="C4" s="19" t="s">
        <v>57</v>
      </c>
    </row>
    <row r="5" spans="1:3" ht="15">
      <c r="A5" s="220"/>
      <c r="B5" s="220"/>
      <c r="C5" s="17" t="s">
        <v>876</v>
      </c>
    </row>
    <row r="6" spans="1:3" ht="15">
      <c r="A6" s="220"/>
      <c r="B6" s="220"/>
      <c r="C6" s="221"/>
    </row>
    <row r="7" spans="1:3" ht="30.75" customHeight="1">
      <c r="A7" s="366" t="s">
        <v>686</v>
      </c>
      <c r="B7" s="366"/>
      <c r="C7" s="366"/>
    </row>
    <row r="8" spans="1:3" ht="15">
      <c r="A8" s="222" t="s">
        <v>668</v>
      </c>
      <c r="B8" s="220"/>
      <c r="C8" s="220"/>
    </row>
    <row r="9" spans="1:3" ht="12.75">
      <c r="A9" s="367" t="s">
        <v>669</v>
      </c>
      <c r="B9" s="368" t="s">
        <v>670</v>
      </c>
      <c r="C9" s="368" t="s">
        <v>202</v>
      </c>
    </row>
    <row r="10" spans="1:3" ht="21.75" customHeight="1">
      <c r="A10" s="367"/>
      <c r="B10" s="368"/>
      <c r="C10" s="368"/>
    </row>
    <row r="11" spans="1:3" ht="38.25">
      <c r="A11" s="224" t="s">
        <v>348</v>
      </c>
      <c r="B11" s="225" t="s">
        <v>671</v>
      </c>
      <c r="C11" s="226"/>
    </row>
    <row r="12" spans="1:3" ht="12.75">
      <c r="A12" s="223"/>
      <c r="B12" s="239" t="s">
        <v>673</v>
      </c>
      <c r="C12" s="226">
        <f>C18</f>
        <v>16000</v>
      </c>
    </row>
    <row r="13" spans="1:3" ht="12.75">
      <c r="A13" s="223"/>
      <c r="B13" s="239" t="s">
        <v>687</v>
      </c>
      <c r="C13" s="226">
        <f>C19</f>
        <v>2272</v>
      </c>
    </row>
    <row r="14" spans="1:3" ht="12.75">
      <c r="A14" s="223"/>
      <c r="B14" s="225" t="s">
        <v>672</v>
      </c>
      <c r="C14" s="226">
        <f>C20</f>
        <v>6000</v>
      </c>
    </row>
    <row r="15" spans="1:3" ht="12.75">
      <c r="A15" s="223"/>
      <c r="B15" s="225" t="s">
        <v>673</v>
      </c>
      <c r="C15" s="226">
        <f>C21</f>
        <v>12272</v>
      </c>
    </row>
    <row r="16" spans="1:3" ht="12.75">
      <c r="A16" s="223"/>
      <c r="B16" s="225" t="s">
        <v>674</v>
      </c>
      <c r="C16" s="226"/>
    </row>
    <row r="17" spans="1:3" ht="25.5">
      <c r="A17" s="224" t="s">
        <v>675</v>
      </c>
      <c r="B17" s="225" t="s">
        <v>676</v>
      </c>
      <c r="C17" s="226"/>
    </row>
    <row r="18" spans="1:3" ht="12.75">
      <c r="A18" s="223"/>
      <c r="B18" s="239" t="s">
        <v>673</v>
      </c>
      <c r="C18" s="226">
        <v>16000</v>
      </c>
    </row>
    <row r="19" spans="1:3" ht="12.75">
      <c r="A19" s="223"/>
      <c r="B19" s="239" t="s">
        <v>687</v>
      </c>
      <c r="C19" s="226">
        <v>2272</v>
      </c>
    </row>
    <row r="20" spans="1:3" ht="12.75">
      <c r="A20" s="223"/>
      <c r="B20" s="239" t="s">
        <v>688</v>
      </c>
      <c r="C20" s="226">
        <v>6000</v>
      </c>
    </row>
    <row r="21" spans="1:3" ht="12.75">
      <c r="A21" s="223"/>
      <c r="B21" s="239" t="s">
        <v>683</v>
      </c>
      <c r="C21" s="226">
        <f>C18+C19-C20</f>
        <v>12272</v>
      </c>
    </row>
    <row r="22" spans="1:3" ht="25.5">
      <c r="A22" s="224" t="s">
        <v>677</v>
      </c>
      <c r="B22" s="225" t="s">
        <v>678</v>
      </c>
      <c r="C22" s="227"/>
    </row>
    <row r="23" spans="1:3" ht="12.75">
      <c r="A23" s="223"/>
      <c r="B23" s="239" t="s">
        <v>673</v>
      </c>
      <c r="C23" s="226">
        <v>0</v>
      </c>
    </row>
    <row r="24" spans="1:3" ht="12.75">
      <c r="A24" s="223"/>
      <c r="B24" s="239" t="s">
        <v>687</v>
      </c>
      <c r="C24" s="223">
        <v>0</v>
      </c>
    </row>
    <row r="25" spans="1:3" ht="12.75">
      <c r="A25" s="223"/>
      <c r="B25" s="239" t="s">
        <v>688</v>
      </c>
      <c r="C25" s="226">
        <v>0</v>
      </c>
    </row>
    <row r="26" spans="1:3" ht="12.75">
      <c r="A26" s="223"/>
      <c r="B26" s="239" t="s">
        <v>683</v>
      </c>
      <c r="C26" s="226">
        <f>C23+C24-C25</f>
        <v>0</v>
      </c>
    </row>
    <row r="27" spans="1:3" ht="25.5">
      <c r="A27" s="224" t="s">
        <v>350</v>
      </c>
      <c r="B27" s="225" t="s">
        <v>679</v>
      </c>
      <c r="C27" s="226"/>
    </row>
    <row r="28" spans="1:3" ht="12.75">
      <c r="A28" s="223"/>
      <c r="B28" s="239" t="s">
        <v>673</v>
      </c>
      <c r="C28" s="226">
        <v>0</v>
      </c>
    </row>
    <row r="29" spans="1:3" ht="12.75">
      <c r="A29" s="2"/>
      <c r="B29" s="239" t="s">
        <v>687</v>
      </c>
      <c r="C29" s="226">
        <v>0</v>
      </c>
    </row>
    <row r="30" spans="1:3" ht="12.75">
      <c r="A30" s="2"/>
      <c r="B30" s="239" t="s">
        <v>688</v>
      </c>
      <c r="C30" s="226">
        <v>0</v>
      </c>
    </row>
    <row r="31" spans="1:3" ht="12.75">
      <c r="A31" s="2"/>
      <c r="B31" s="239" t="s">
        <v>683</v>
      </c>
      <c r="C31" s="226">
        <v>0</v>
      </c>
    </row>
  </sheetData>
  <sheetProtection/>
  <mergeCells count="4">
    <mergeCell ref="A7:C7"/>
    <mergeCell ref="A9:A10"/>
    <mergeCell ref="B9:B10"/>
    <mergeCell ref="C9:C10"/>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1:D37"/>
  <sheetViews>
    <sheetView zoomScalePageLayoutView="0" workbookViewId="0" topLeftCell="A1">
      <selection activeCell="I12" sqref="I12"/>
    </sheetView>
  </sheetViews>
  <sheetFormatPr defaultColWidth="9.00390625" defaultRowHeight="12.75"/>
  <cols>
    <col min="1" max="1" width="7.125" style="228" customWidth="1"/>
    <col min="2" max="2" width="43.125" style="228" customWidth="1"/>
    <col min="3" max="3" width="16.00390625" style="228" customWidth="1"/>
    <col min="4" max="4" width="21.25390625" style="228" customWidth="1"/>
    <col min="5" max="16384" width="9.125" style="19" customWidth="1"/>
  </cols>
  <sheetData>
    <row r="1" ht="15">
      <c r="D1" s="17" t="s">
        <v>720</v>
      </c>
    </row>
    <row r="2" ht="15">
      <c r="D2" s="19" t="s">
        <v>667</v>
      </c>
    </row>
    <row r="3" ht="15">
      <c r="D3" s="19" t="s">
        <v>344</v>
      </c>
    </row>
    <row r="4" ht="15">
      <c r="D4" s="19" t="s">
        <v>57</v>
      </c>
    </row>
    <row r="5" ht="15">
      <c r="D5" s="17" t="s">
        <v>880</v>
      </c>
    </row>
    <row r="6" ht="15">
      <c r="D6" s="221"/>
    </row>
    <row r="7" spans="1:4" ht="32.25" customHeight="1">
      <c r="A7" s="369" t="s">
        <v>719</v>
      </c>
      <c r="B7" s="369"/>
      <c r="C7" s="369"/>
      <c r="D7" s="369"/>
    </row>
    <row r="8" spans="1:4" ht="14.25">
      <c r="A8" s="229"/>
      <c r="B8" s="229"/>
      <c r="C8" s="229"/>
      <c r="D8" s="229"/>
    </row>
    <row r="9" spans="1:4" ht="15">
      <c r="A9" s="230" t="s">
        <v>668</v>
      </c>
      <c r="D9" s="231" t="s">
        <v>64</v>
      </c>
    </row>
    <row r="10" spans="1:4" ht="12.75">
      <c r="A10" s="370" t="s">
        <v>669</v>
      </c>
      <c r="B10" s="371" t="s">
        <v>670</v>
      </c>
      <c r="C10" s="372" t="s">
        <v>378</v>
      </c>
      <c r="D10" s="374" t="s">
        <v>689</v>
      </c>
    </row>
    <row r="11" spans="1:4" ht="21" customHeight="1">
      <c r="A11" s="370"/>
      <c r="B11" s="371"/>
      <c r="C11" s="373"/>
      <c r="D11" s="375"/>
    </row>
    <row r="12" spans="1:4" ht="51">
      <c r="A12" s="233" t="s">
        <v>348</v>
      </c>
      <c r="B12" s="234" t="s">
        <v>671</v>
      </c>
      <c r="C12" s="235"/>
      <c r="D12" s="236"/>
    </row>
    <row r="13" spans="1:4" ht="12.75">
      <c r="A13" s="232"/>
      <c r="B13" s="234" t="s">
        <v>680</v>
      </c>
      <c r="C13" s="235">
        <f aca="true" t="shared" si="0" ref="C13:D15">C20</f>
        <v>12272</v>
      </c>
      <c r="D13" s="236">
        <f t="shared" si="0"/>
        <v>6272</v>
      </c>
    </row>
    <row r="14" spans="1:4" ht="12.75">
      <c r="A14" s="232"/>
      <c r="B14" s="237" t="s">
        <v>681</v>
      </c>
      <c r="C14" s="235">
        <f t="shared" si="0"/>
        <v>0</v>
      </c>
      <c r="D14" s="236">
        <f t="shared" si="0"/>
        <v>0</v>
      </c>
    </row>
    <row r="15" spans="1:4" ht="25.5">
      <c r="A15" s="232"/>
      <c r="B15" s="237" t="s">
        <v>682</v>
      </c>
      <c r="C15" s="235">
        <f t="shared" si="0"/>
        <v>6000</v>
      </c>
      <c r="D15" s="236">
        <f t="shared" si="0"/>
        <v>6272</v>
      </c>
    </row>
    <row r="16" spans="1:4" ht="12.75">
      <c r="A16" s="232"/>
      <c r="B16" s="237" t="s">
        <v>684</v>
      </c>
      <c r="C16" s="235">
        <f>C23</f>
        <v>6272</v>
      </c>
      <c r="D16" s="236">
        <v>0</v>
      </c>
    </row>
    <row r="17" spans="1:4" ht="12.75">
      <c r="A17" s="232"/>
      <c r="B17" s="237" t="s">
        <v>690</v>
      </c>
      <c r="C17" s="235">
        <v>0</v>
      </c>
      <c r="D17" s="236">
        <f>D24</f>
        <v>0</v>
      </c>
    </row>
    <row r="18" spans="1:4" ht="12.75">
      <c r="A18" s="232"/>
      <c r="B18" s="237" t="s">
        <v>674</v>
      </c>
      <c r="C18" s="235"/>
      <c r="D18" s="236"/>
    </row>
    <row r="19" spans="1:4" ht="25.5">
      <c r="A19" s="233" t="s">
        <v>675</v>
      </c>
      <c r="B19" s="237" t="s">
        <v>676</v>
      </c>
      <c r="C19" s="235"/>
      <c r="D19" s="236"/>
    </row>
    <row r="20" spans="1:4" ht="12.75">
      <c r="A20" s="232"/>
      <c r="B20" s="234" t="s">
        <v>680</v>
      </c>
      <c r="C20" s="235">
        <v>12272</v>
      </c>
      <c r="D20" s="235">
        <v>6272</v>
      </c>
    </row>
    <row r="21" spans="1:4" ht="12.75">
      <c r="A21" s="232"/>
      <c r="B21" s="237" t="s">
        <v>681</v>
      </c>
      <c r="C21" s="235">
        <v>0</v>
      </c>
      <c r="D21" s="235">
        <v>0</v>
      </c>
    </row>
    <row r="22" spans="1:4" ht="25.5">
      <c r="A22" s="232"/>
      <c r="B22" s="237" t="s">
        <v>682</v>
      </c>
      <c r="C22" s="235">
        <v>6000</v>
      </c>
      <c r="D22" s="235">
        <v>6272</v>
      </c>
    </row>
    <row r="23" spans="1:4" ht="12.75">
      <c r="A23" s="232"/>
      <c r="B23" s="237" t="s">
        <v>684</v>
      </c>
      <c r="C23" s="235">
        <f>C20+C21-C22</f>
        <v>6272</v>
      </c>
      <c r="D23" s="236">
        <v>0</v>
      </c>
    </row>
    <row r="24" spans="1:4" ht="12.75">
      <c r="A24" s="232"/>
      <c r="B24" s="237" t="s">
        <v>690</v>
      </c>
      <c r="C24" s="235">
        <v>0</v>
      </c>
      <c r="D24" s="236">
        <f>D20+D21-D22</f>
        <v>0</v>
      </c>
    </row>
    <row r="25" spans="1:4" ht="25.5">
      <c r="A25" s="233" t="s">
        <v>677</v>
      </c>
      <c r="B25" s="237" t="s">
        <v>685</v>
      </c>
      <c r="C25" s="235"/>
      <c r="D25" s="236"/>
    </row>
    <row r="26" spans="1:4" ht="12.75">
      <c r="A26" s="232"/>
      <c r="B26" s="234" t="s">
        <v>680</v>
      </c>
      <c r="C26" s="235">
        <v>0</v>
      </c>
      <c r="D26" s="236">
        <v>0</v>
      </c>
    </row>
    <row r="27" spans="1:4" ht="12.75">
      <c r="A27" s="232"/>
      <c r="B27" s="237" t="s">
        <v>681</v>
      </c>
      <c r="C27" s="235">
        <v>0</v>
      </c>
      <c r="D27" s="236">
        <v>0</v>
      </c>
    </row>
    <row r="28" spans="1:4" ht="25.5">
      <c r="A28" s="232"/>
      <c r="B28" s="237" t="s">
        <v>682</v>
      </c>
      <c r="C28" s="235">
        <v>0</v>
      </c>
      <c r="D28" s="236">
        <v>0</v>
      </c>
    </row>
    <row r="29" spans="1:4" ht="12.75">
      <c r="A29" s="232"/>
      <c r="B29" s="237" t="s">
        <v>684</v>
      </c>
      <c r="C29" s="235">
        <v>0</v>
      </c>
      <c r="D29" s="236">
        <v>0</v>
      </c>
    </row>
    <row r="30" spans="1:4" ht="12.75">
      <c r="A30" s="232"/>
      <c r="B30" s="237" t="s">
        <v>690</v>
      </c>
      <c r="C30" s="235">
        <v>0</v>
      </c>
      <c r="D30" s="236">
        <v>0</v>
      </c>
    </row>
    <row r="31" spans="1:4" ht="25.5">
      <c r="A31" s="233" t="s">
        <v>350</v>
      </c>
      <c r="B31" s="234" t="s">
        <v>679</v>
      </c>
      <c r="C31" s="235"/>
      <c r="D31" s="236"/>
    </row>
    <row r="32" spans="1:4" ht="12.75">
      <c r="A32" s="232"/>
      <c r="B32" s="234" t="s">
        <v>680</v>
      </c>
      <c r="C32" s="235">
        <v>0</v>
      </c>
      <c r="D32" s="236">
        <f>C35</f>
        <v>0</v>
      </c>
    </row>
    <row r="33" spans="1:4" ht="12.75">
      <c r="A33" s="232"/>
      <c r="B33" s="237" t="s">
        <v>681</v>
      </c>
      <c r="C33" s="235">
        <v>0</v>
      </c>
      <c r="D33" s="236">
        <v>0</v>
      </c>
    </row>
    <row r="34" spans="1:4" ht="25.5">
      <c r="A34" s="232"/>
      <c r="B34" s="237" t="s">
        <v>682</v>
      </c>
      <c r="C34" s="235">
        <v>0</v>
      </c>
      <c r="D34" s="236">
        <f>D32</f>
        <v>0</v>
      </c>
    </row>
    <row r="35" spans="1:4" ht="12.75">
      <c r="A35" s="232"/>
      <c r="B35" s="237" t="s">
        <v>684</v>
      </c>
      <c r="C35" s="235">
        <f>C33</f>
        <v>0</v>
      </c>
      <c r="D35" s="236">
        <v>0</v>
      </c>
    </row>
    <row r="36" spans="1:4" ht="12.75">
      <c r="A36" s="232"/>
      <c r="B36" s="237" t="s">
        <v>690</v>
      </c>
      <c r="C36" s="235">
        <v>0</v>
      </c>
      <c r="D36" s="236">
        <f>D33</f>
        <v>0</v>
      </c>
    </row>
    <row r="37" ht="15">
      <c r="C37" s="238"/>
    </row>
  </sheetData>
  <sheetProtection/>
  <mergeCells count="5">
    <mergeCell ref="A7:D7"/>
    <mergeCell ref="A10:A11"/>
    <mergeCell ref="B10:B11"/>
    <mergeCell ref="C10:C11"/>
    <mergeCell ref="D10:D1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J18"/>
  <sheetViews>
    <sheetView zoomScalePageLayoutView="0" workbookViewId="0" topLeftCell="A1">
      <selection activeCell="M10" sqref="M10"/>
    </sheetView>
  </sheetViews>
  <sheetFormatPr defaultColWidth="9.00390625" defaultRowHeight="12.75"/>
  <cols>
    <col min="1" max="1" width="6.625" style="228" customWidth="1"/>
    <col min="2" max="2" width="38.375" style="228" customWidth="1"/>
    <col min="3" max="3" width="27.25390625" style="228" customWidth="1"/>
    <col min="4" max="4" width="28.75390625" style="228" customWidth="1"/>
    <col min="5" max="5" width="14.25390625" style="228" hidden="1" customWidth="1"/>
    <col min="6" max="6" width="25.625" style="228" customWidth="1"/>
    <col min="7" max="7" width="13.875" style="228" hidden="1" customWidth="1"/>
    <col min="8" max="8" width="29.375" style="228" customWidth="1"/>
    <col min="9" max="10" width="12.75390625" style="228" hidden="1" customWidth="1"/>
    <col min="11" max="16384" width="9.125" style="228" customWidth="1"/>
  </cols>
  <sheetData>
    <row r="1" spans="8:10" ht="15" customHeight="1">
      <c r="H1" s="269" t="s">
        <v>850</v>
      </c>
      <c r="I1" s="269" t="s">
        <v>721</v>
      </c>
      <c r="J1" s="269"/>
    </row>
    <row r="2" spans="8:10" ht="15" customHeight="1">
      <c r="H2" s="269" t="s">
        <v>667</v>
      </c>
      <c r="I2" s="269" t="s">
        <v>722</v>
      </c>
      <c r="J2" s="269"/>
    </row>
    <row r="3" spans="8:10" ht="15" customHeight="1">
      <c r="H3" s="269" t="s">
        <v>344</v>
      </c>
      <c r="I3" s="269"/>
      <c r="J3" s="269"/>
    </row>
    <row r="4" spans="8:10" ht="15" customHeight="1">
      <c r="H4" s="269" t="s">
        <v>57</v>
      </c>
      <c r="I4" s="269"/>
      <c r="J4" s="269"/>
    </row>
    <row r="5" spans="8:10" ht="18.75" customHeight="1">
      <c r="H5" s="269" t="s">
        <v>876</v>
      </c>
      <c r="I5" s="269" t="s">
        <v>723</v>
      </c>
      <c r="J5" s="269"/>
    </row>
    <row r="7" spans="1:10" ht="15" customHeight="1">
      <c r="A7" s="377" t="s">
        <v>849</v>
      </c>
      <c r="B7" s="377"/>
      <c r="C7" s="377"/>
      <c r="D7" s="377"/>
      <c r="E7" s="377"/>
      <c r="F7" s="377"/>
      <c r="G7" s="377"/>
      <c r="H7" s="377"/>
      <c r="I7" s="377"/>
      <c r="J7" s="377"/>
    </row>
    <row r="8" spans="1:10" ht="15">
      <c r="A8" s="270"/>
      <c r="B8" s="270"/>
      <c r="C8" s="270"/>
      <c r="D8" s="270"/>
      <c r="E8" s="270"/>
      <c r="H8" s="271" t="s">
        <v>724</v>
      </c>
      <c r="I8" s="271" t="s">
        <v>724</v>
      </c>
      <c r="J8" s="272"/>
    </row>
    <row r="9" spans="1:10" ht="90" customHeight="1">
      <c r="A9" s="376" t="s">
        <v>346</v>
      </c>
      <c r="B9" s="376" t="s">
        <v>725</v>
      </c>
      <c r="C9" s="273" t="s">
        <v>726</v>
      </c>
      <c r="D9" s="376" t="s">
        <v>726</v>
      </c>
      <c r="E9" s="376"/>
      <c r="F9" s="376" t="s">
        <v>726</v>
      </c>
      <c r="G9" s="376"/>
      <c r="H9" s="273" t="s">
        <v>185</v>
      </c>
      <c r="I9" s="274"/>
      <c r="J9" s="275"/>
    </row>
    <row r="10" spans="1:10" ht="21" customHeight="1">
      <c r="A10" s="376"/>
      <c r="B10" s="376"/>
      <c r="C10" s="378" t="s">
        <v>743</v>
      </c>
      <c r="D10" s="378"/>
      <c r="E10" s="378"/>
      <c r="F10" s="378"/>
      <c r="G10" s="378"/>
      <c r="H10" s="378"/>
      <c r="I10" s="277" t="s">
        <v>727</v>
      </c>
      <c r="J10" s="276" t="s">
        <v>728</v>
      </c>
    </row>
    <row r="11" spans="1:10" ht="34.5" customHeight="1">
      <c r="A11" s="278" t="s">
        <v>348</v>
      </c>
      <c r="B11" s="279" t="s">
        <v>729</v>
      </c>
      <c r="C11" s="273">
        <v>0</v>
      </c>
      <c r="D11" s="376">
        <v>0</v>
      </c>
      <c r="E11" s="376"/>
      <c r="F11" s="376">
        <v>0</v>
      </c>
      <c r="G11" s="376"/>
      <c r="H11" s="280" t="s">
        <v>730</v>
      </c>
      <c r="I11" s="281" t="s">
        <v>730</v>
      </c>
      <c r="J11" s="281" t="s">
        <v>730</v>
      </c>
    </row>
    <row r="12" spans="1:10" ht="80.25" customHeight="1">
      <c r="A12" s="278" t="s">
        <v>350</v>
      </c>
      <c r="B12" s="279" t="s">
        <v>731</v>
      </c>
      <c r="C12" s="273">
        <v>0</v>
      </c>
      <c r="D12" s="273">
        <v>0</v>
      </c>
      <c r="E12" s="273">
        <f>E13+E14+E15-E16</f>
        <v>1633.0800056275957</v>
      </c>
      <c r="F12" s="273">
        <f>F13+F14+F15-F16</f>
        <v>0</v>
      </c>
      <c r="G12" s="273">
        <f>G13+G14+G15-G16</f>
        <v>0</v>
      </c>
      <c r="H12" s="273">
        <f aca="true" t="shared" si="0" ref="H12:H17">C12+D12+F12</f>
        <v>0</v>
      </c>
      <c r="I12" s="228" t="e">
        <f aca="true" t="shared" si="1" ref="I12:I17">#REF!+E12+G12</f>
        <v>#REF!</v>
      </c>
      <c r="J12" s="228" t="e">
        <f aca="true" t="shared" si="2" ref="J12:J17">#REF!+#REF!+#REF!</f>
        <v>#REF!</v>
      </c>
    </row>
    <row r="13" spans="1:10" ht="64.5" customHeight="1">
      <c r="A13" s="278" t="s">
        <v>732</v>
      </c>
      <c r="B13" s="279" t="s">
        <v>733</v>
      </c>
      <c r="C13" s="273">
        <v>0</v>
      </c>
      <c r="D13" s="273">
        <v>0</v>
      </c>
      <c r="E13" s="273">
        <f>'[1]объем гарантий'!H22</f>
        <v>1816.9426004294164</v>
      </c>
      <c r="F13" s="273">
        <v>0</v>
      </c>
      <c r="G13" s="273">
        <v>0</v>
      </c>
      <c r="H13" s="273">
        <f t="shared" si="0"/>
        <v>0</v>
      </c>
      <c r="I13" s="228" t="e">
        <f t="shared" si="1"/>
        <v>#REF!</v>
      </c>
      <c r="J13" s="228" t="e">
        <f t="shared" si="2"/>
        <v>#REF!</v>
      </c>
    </row>
    <row r="14" spans="1:10" ht="54" customHeight="1">
      <c r="A14" s="278" t="s">
        <v>734</v>
      </c>
      <c r="B14" s="279" t="s">
        <v>735</v>
      </c>
      <c r="C14" s="273">
        <v>0</v>
      </c>
      <c r="D14" s="273">
        <v>0</v>
      </c>
      <c r="E14" s="273">
        <v>0</v>
      </c>
      <c r="F14" s="273">
        <v>0</v>
      </c>
      <c r="G14" s="273"/>
      <c r="H14" s="273">
        <f t="shared" si="0"/>
        <v>0</v>
      </c>
      <c r="I14" s="228" t="e">
        <f t="shared" si="1"/>
        <v>#REF!</v>
      </c>
      <c r="J14" s="228" t="e">
        <f t="shared" si="2"/>
        <v>#REF!</v>
      </c>
    </row>
    <row r="15" spans="1:10" ht="79.5" customHeight="1">
      <c r="A15" s="278" t="s">
        <v>736</v>
      </c>
      <c r="B15" s="279" t="s">
        <v>737</v>
      </c>
      <c r="C15" s="273">
        <v>0</v>
      </c>
      <c r="D15" s="273">
        <v>0</v>
      </c>
      <c r="E15" s="273">
        <f>'[1]объем гарантий'!H23</f>
        <v>138.40791463285478</v>
      </c>
      <c r="F15" s="273">
        <v>0</v>
      </c>
      <c r="G15" s="273">
        <v>0</v>
      </c>
      <c r="H15" s="273">
        <f t="shared" si="0"/>
        <v>0</v>
      </c>
      <c r="I15" s="228" t="e">
        <f t="shared" si="1"/>
        <v>#REF!</v>
      </c>
      <c r="J15" s="228" t="e">
        <f t="shared" si="2"/>
        <v>#REF!</v>
      </c>
    </row>
    <row r="16" spans="1:10" ht="90">
      <c r="A16" s="278" t="s">
        <v>738</v>
      </c>
      <c r="B16" s="279" t="s">
        <v>739</v>
      </c>
      <c r="C16" s="273">
        <v>0</v>
      </c>
      <c r="D16" s="273">
        <v>0</v>
      </c>
      <c r="E16" s="273">
        <f>'[1]объем гарантий'!H24</f>
        <v>322.2705094346753</v>
      </c>
      <c r="F16" s="273">
        <v>0</v>
      </c>
      <c r="G16" s="273"/>
      <c r="H16" s="273">
        <f t="shared" si="0"/>
        <v>0</v>
      </c>
      <c r="I16" s="228" t="e">
        <f t="shared" si="1"/>
        <v>#REF!</v>
      </c>
      <c r="J16" s="228" t="e">
        <f t="shared" si="2"/>
        <v>#REF!</v>
      </c>
    </row>
    <row r="17" spans="1:10" ht="52.5" customHeight="1">
      <c r="A17" s="278" t="s">
        <v>351</v>
      </c>
      <c r="B17" s="279" t="s">
        <v>740</v>
      </c>
      <c r="C17" s="273">
        <v>0</v>
      </c>
      <c r="D17" s="273">
        <v>0</v>
      </c>
      <c r="E17" s="273">
        <v>0</v>
      </c>
      <c r="F17" s="273">
        <v>0</v>
      </c>
      <c r="G17" s="273">
        <v>0</v>
      </c>
      <c r="H17" s="273">
        <f t="shared" si="0"/>
        <v>0</v>
      </c>
      <c r="I17" s="228" t="e">
        <f t="shared" si="1"/>
        <v>#REF!</v>
      </c>
      <c r="J17" s="228" t="e">
        <f t="shared" si="2"/>
        <v>#REF!</v>
      </c>
    </row>
    <row r="18" spans="1:10" ht="30" customHeight="1">
      <c r="A18" s="278" t="s">
        <v>352</v>
      </c>
      <c r="B18" s="279" t="s">
        <v>741</v>
      </c>
      <c r="C18" s="273">
        <v>0</v>
      </c>
      <c r="D18" s="376">
        <v>0</v>
      </c>
      <c r="E18" s="376"/>
      <c r="F18" s="376">
        <v>0</v>
      </c>
      <c r="G18" s="376"/>
      <c r="H18" s="280" t="s">
        <v>730</v>
      </c>
      <c r="I18" s="281" t="s">
        <v>730</v>
      </c>
      <c r="J18" s="281" t="s">
        <v>730</v>
      </c>
    </row>
  </sheetData>
  <sheetProtection/>
  <mergeCells count="10">
    <mergeCell ref="D11:E11"/>
    <mergeCell ref="F11:G11"/>
    <mergeCell ref="D18:E18"/>
    <mergeCell ref="F18:G18"/>
    <mergeCell ref="A7:J7"/>
    <mergeCell ref="A9:A10"/>
    <mergeCell ref="B9:B10"/>
    <mergeCell ref="D9:E9"/>
    <mergeCell ref="F9:G9"/>
    <mergeCell ref="C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N18"/>
  <sheetViews>
    <sheetView zoomScalePageLayoutView="0" workbookViewId="0" topLeftCell="A7">
      <selection activeCell="H4" sqref="H4"/>
    </sheetView>
  </sheetViews>
  <sheetFormatPr defaultColWidth="9.00390625" defaultRowHeight="12.75"/>
  <cols>
    <col min="1" max="1" width="6.625" style="228" customWidth="1"/>
    <col min="2" max="2" width="41.75390625" style="228" customWidth="1"/>
    <col min="3" max="3" width="13.875" style="228" hidden="1" customWidth="1"/>
    <col min="4" max="4" width="16.00390625" style="228" customWidth="1"/>
    <col min="5" max="5" width="18.00390625" style="228" customWidth="1"/>
    <col min="6" max="6" width="14.75390625" style="228" hidden="1" customWidth="1"/>
    <col min="7" max="7" width="20.375" style="228" customWidth="1"/>
    <col min="8" max="8" width="19.875" style="228" customWidth="1"/>
    <col min="9" max="9" width="14.625" style="228" hidden="1" customWidth="1"/>
    <col min="10" max="10" width="19.625" style="228" customWidth="1"/>
    <col min="11" max="11" width="17.875" style="228" customWidth="1"/>
    <col min="12" max="12" width="14.25390625" style="228" hidden="1" customWidth="1"/>
    <col min="13" max="14" width="17.375" style="228" customWidth="1"/>
    <col min="15" max="16384" width="9.125" style="228" customWidth="1"/>
  </cols>
  <sheetData>
    <row r="1" spans="13:14" ht="15">
      <c r="M1" s="379" t="s">
        <v>851</v>
      </c>
      <c r="N1" s="379"/>
    </row>
    <row r="2" spans="13:14" ht="15">
      <c r="M2" s="379" t="s">
        <v>667</v>
      </c>
      <c r="N2" s="379"/>
    </row>
    <row r="3" spans="13:14" ht="15">
      <c r="M3" s="282" t="s">
        <v>344</v>
      </c>
      <c r="N3" s="282"/>
    </row>
    <row r="4" spans="13:14" ht="15">
      <c r="M4" s="230" t="s">
        <v>57</v>
      </c>
      <c r="N4" s="230"/>
    </row>
    <row r="5" spans="13:14" ht="18.75" customHeight="1">
      <c r="M5" s="379" t="s">
        <v>880</v>
      </c>
      <c r="N5" s="379"/>
    </row>
    <row r="7" spans="1:14" ht="15" customHeight="1">
      <c r="A7" s="377" t="s">
        <v>852</v>
      </c>
      <c r="B7" s="377"/>
      <c r="C7" s="377"/>
      <c r="D7" s="377"/>
      <c r="E7" s="377"/>
      <c r="F7" s="377"/>
      <c r="G7" s="377"/>
      <c r="H7" s="377"/>
      <c r="I7" s="377"/>
      <c r="J7" s="377"/>
      <c r="K7" s="377"/>
      <c r="L7" s="377"/>
      <c r="M7" s="377"/>
      <c r="N7" s="377"/>
    </row>
    <row r="8" spans="1:14" ht="15">
      <c r="A8" s="270"/>
      <c r="B8" s="270"/>
      <c r="C8" s="270"/>
      <c r="D8" s="270"/>
      <c r="E8" s="270"/>
      <c r="F8" s="270"/>
      <c r="G8" s="270"/>
      <c r="M8" s="380" t="s">
        <v>64</v>
      </c>
      <c r="N8" s="380"/>
    </row>
    <row r="9" spans="1:14" ht="84.75" customHeight="1">
      <c r="A9" s="376" t="s">
        <v>346</v>
      </c>
      <c r="B9" s="376" t="s">
        <v>725</v>
      </c>
      <c r="C9" s="376" t="s">
        <v>726</v>
      </c>
      <c r="D9" s="376"/>
      <c r="E9" s="376"/>
      <c r="F9" s="376" t="s">
        <v>726</v>
      </c>
      <c r="G9" s="376"/>
      <c r="H9" s="376"/>
      <c r="I9" s="376" t="s">
        <v>726</v>
      </c>
      <c r="J9" s="376"/>
      <c r="K9" s="376"/>
      <c r="L9" s="376" t="s">
        <v>185</v>
      </c>
      <c r="M9" s="376"/>
      <c r="N9" s="376"/>
    </row>
    <row r="10" spans="1:14" ht="25.5">
      <c r="A10" s="376"/>
      <c r="B10" s="376"/>
      <c r="C10" s="276" t="s">
        <v>742</v>
      </c>
      <c r="D10" s="276" t="s">
        <v>744</v>
      </c>
      <c r="E10" s="276" t="s">
        <v>853</v>
      </c>
      <c r="F10" s="276" t="s">
        <v>742</v>
      </c>
      <c r="G10" s="276" t="s">
        <v>744</v>
      </c>
      <c r="H10" s="276" t="s">
        <v>853</v>
      </c>
      <c r="I10" s="276" t="s">
        <v>742</v>
      </c>
      <c r="J10" s="276" t="s">
        <v>744</v>
      </c>
      <c r="K10" s="276" t="s">
        <v>853</v>
      </c>
      <c r="L10" s="276" t="s">
        <v>742</v>
      </c>
      <c r="M10" s="276" t="s">
        <v>744</v>
      </c>
      <c r="N10" s="276" t="s">
        <v>854</v>
      </c>
    </row>
    <row r="11" spans="1:14" ht="22.5" customHeight="1">
      <c r="A11" s="278" t="s">
        <v>348</v>
      </c>
      <c r="B11" s="279" t="s">
        <v>729</v>
      </c>
      <c r="C11" s="376">
        <v>0</v>
      </c>
      <c r="D11" s="376"/>
      <c r="E11" s="376"/>
      <c r="F11" s="376">
        <v>0</v>
      </c>
      <c r="G11" s="376"/>
      <c r="H11" s="376"/>
      <c r="I11" s="376">
        <v>0</v>
      </c>
      <c r="J11" s="376"/>
      <c r="K11" s="376"/>
      <c r="L11" s="280" t="s">
        <v>730</v>
      </c>
      <c r="M11" s="280" t="s">
        <v>730</v>
      </c>
      <c r="N11" s="280" t="s">
        <v>730</v>
      </c>
    </row>
    <row r="12" spans="1:14" ht="80.25" customHeight="1">
      <c r="A12" s="278" t="s">
        <v>350</v>
      </c>
      <c r="B12" s="279" t="s">
        <v>731</v>
      </c>
      <c r="C12" s="273">
        <f>C13+C14+C15-C16</f>
        <v>78581.86877922727</v>
      </c>
      <c r="D12" s="273">
        <v>0</v>
      </c>
      <c r="E12" s="273">
        <v>0</v>
      </c>
      <c r="F12" s="273">
        <f>F13+F14+F15-F16</f>
        <v>1816.9426004294162</v>
      </c>
      <c r="G12" s="273">
        <v>0</v>
      </c>
      <c r="H12" s="273">
        <v>0</v>
      </c>
      <c r="I12" s="273">
        <f>I13+I14+I15-I16</f>
        <v>0</v>
      </c>
      <c r="J12" s="273">
        <f>J13+J14+J15-J16</f>
        <v>0</v>
      </c>
      <c r="K12" s="273">
        <f>K13+K14+K15-K16</f>
        <v>0</v>
      </c>
      <c r="L12" s="273">
        <f aca="true" t="shared" si="0" ref="L12:N17">C12+F12+I12</f>
        <v>80398.81137965669</v>
      </c>
      <c r="M12" s="273">
        <f t="shared" si="0"/>
        <v>0</v>
      </c>
      <c r="N12" s="273">
        <f t="shared" si="0"/>
        <v>0</v>
      </c>
    </row>
    <row r="13" spans="1:14" ht="61.5" customHeight="1">
      <c r="A13" s="278" t="s">
        <v>732</v>
      </c>
      <c r="B13" s="279" t="s">
        <v>733</v>
      </c>
      <c r="C13" s="273">
        <f>'[1]объем гарантий'!D19</f>
        <v>78582.6409945877</v>
      </c>
      <c r="D13" s="273">
        <v>0</v>
      </c>
      <c r="E13" s="273">
        <v>0</v>
      </c>
      <c r="F13" s="273">
        <f>'[1]объем гарантий'!H19</f>
        <v>1822.8278302660997</v>
      </c>
      <c r="G13" s="273">
        <v>0</v>
      </c>
      <c r="H13" s="273">
        <v>0</v>
      </c>
      <c r="I13" s="273">
        <v>0</v>
      </c>
      <c r="J13" s="273">
        <v>0</v>
      </c>
      <c r="K13" s="273">
        <v>0</v>
      </c>
      <c r="L13" s="273">
        <f t="shared" si="0"/>
        <v>80405.4688248538</v>
      </c>
      <c r="M13" s="273">
        <f t="shared" si="0"/>
        <v>0</v>
      </c>
      <c r="N13" s="273">
        <f t="shared" si="0"/>
        <v>0</v>
      </c>
    </row>
    <row r="14" spans="1:14" ht="55.5" customHeight="1">
      <c r="A14" s="278" t="s">
        <v>734</v>
      </c>
      <c r="B14" s="279" t="s">
        <v>745</v>
      </c>
      <c r="C14" s="273">
        <v>0</v>
      </c>
      <c r="D14" s="273">
        <v>0</v>
      </c>
      <c r="E14" s="273">
        <v>0</v>
      </c>
      <c r="F14" s="273">
        <v>0</v>
      </c>
      <c r="G14" s="273">
        <v>0</v>
      </c>
      <c r="H14" s="273">
        <v>0</v>
      </c>
      <c r="I14" s="273"/>
      <c r="J14" s="273">
        <v>0</v>
      </c>
      <c r="K14" s="273">
        <v>0</v>
      </c>
      <c r="L14" s="273">
        <f t="shared" si="0"/>
        <v>0</v>
      </c>
      <c r="M14" s="273">
        <f t="shared" si="0"/>
        <v>0</v>
      </c>
      <c r="N14" s="273">
        <f t="shared" si="0"/>
        <v>0</v>
      </c>
    </row>
    <row r="15" spans="1:14" ht="81.75" customHeight="1">
      <c r="A15" s="278" t="s">
        <v>736</v>
      </c>
      <c r="B15" s="279" t="s">
        <v>737</v>
      </c>
      <c r="C15" s="273">
        <f>'[1]объем гарантий'!D20</f>
        <v>6068.25</v>
      </c>
      <c r="D15" s="273">
        <v>0</v>
      </c>
      <c r="E15" s="273">
        <v>0</v>
      </c>
      <c r="F15" s="273">
        <f>'[1]объем гарантий'!H20</f>
        <v>142.6834664019571</v>
      </c>
      <c r="G15" s="273">
        <v>0</v>
      </c>
      <c r="H15" s="273">
        <v>0</v>
      </c>
      <c r="I15" s="273">
        <v>0</v>
      </c>
      <c r="J15" s="273">
        <v>0</v>
      </c>
      <c r="K15" s="273">
        <v>0</v>
      </c>
      <c r="L15" s="273">
        <f t="shared" si="0"/>
        <v>6210.933466401957</v>
      </c>
      <c r="M15" s="273">
        <f t="shared" si="0"/>
        <v>0</v>
      </c>
      <c r="N15" s="273">
        <f t="shared" si="0"/>
        <v>0</v>
      </c>
    </row>
    <row r="16" spans="1:14" ht="78.75" customHeight="1">
      <c r="A16" s="278" t="s">
        <v>738</v>
      </c>
      <c r="B16" s="279" t="s">
        <v>739</v>
      </c>
      <c r="C16" s="273">
        <f>'[1]объем гарантий'!D21</f>
        <v>6069.022215360431</v>
      </c>
      <c r="D16" s="273">
        <v>0</v>
      </c>
      <c r="E16" s="273">
        <v>0</v>
      </c>
      <c r="F16" s="273">
        <f>'[1]объем гарантий'!H21</f>
        <v>148.56869623864046</v>
      </c>
      <c r="G16" s="273">
        <v>0</v>
      </c>
      <c r="H16" s="273">
        <v>0</v>
      </c>
      <c r="I16" s="273"/>
      <c r="J16" s="273">
        <v>0</v>
      </c>
      <c r="K16" s="273">
        <v>0</v>
      </c>
      <c r="L16" s="273">
        <f t="shared" si="0"/>
        <v>6217.590911599072</v>
      </c>
      <c r="M16" s="273">
        <f t="shared" si="0"/>
        <v>0</v>
      </c>
      <c r="N16" s="273">
        <f t="shared" si="0"/>
        <v>0</v>
      </c>
    </row>
    <row r="17" spans="1:14" ht="64.5" customHeight="1">
      <c r="A17" s="278" t="s">
        <v>351</v>
      </c>
      <c r="B17" s="279" t="s">
        <v>740</v>
      </c>
      <c r="C17" s="273">
        <v>0</v>
      </c>
      <c r="D17" s="273">
        <v>0</v>
      </c>
      <c r="E17" s="273">
        <v>0</v>
      </c>
      <c r="F17" s="273">
        <v>0</v>
      </c>
      <c r="G17" s="273">
        <v>0</v>
      </c>
      <c r="H17" s="273">
        <v>0</v>
      </c>
      <c r="I17" s="273">
        <v>0</v>
      </c>
      <c r="J17" s="273">
        <v>0</v>
      </c>
      <c r="K17" s="273">
        <v>0</v>
      </c>
      <c r="L17" s="273">
        <f t="shared" si="0"/>
        <v>0</v>
      </c>
      <c r="M17" s="273">
        <f t="shared" si="0"/>
        <v>0</v>
      </c>
      <c r="N17" s="273">
        <f t="shared" si="0"/>
        <v>0</v>
      </c>
    </row>
    <row r="18" spans="1:14" ht="25.5" customHeight="1">
      <c r="A18" s="278" t="s">
        <v>352</v>
      </c>
      <c r="B18" s="279" t="s">
        <v>741</v>
      </c>
      <c r="C18" s="376">
        <v>0</v>
      </c>
      <c r="D18" s="376"/>
      <c r="E18" s="376"/>
      <c r="F18" s="376">
        <v>0</v>
      </c>
      <c r="G18" s="376"/>
      <c r="H18" s="376"/>
      <c r="I18" s="376">
        <v>0</v>
      </c>
      <c r="J18" s="376"/>
      <c r="K18" s="376"/>
      <c r="L18" s="280" t="s">
        <v>730</v>
      </c>
      <c r="M18" s="280" t="s">
        <v>730</v>
      </c>
      <c r="N18" s="280" t="s">
        <v>730</v>
      </c>
    </row>
  </sheetData>
  <sheetProtection/>
  <mergeCells count="17">
    <mergeCell ref="M1:N1"/>
    <mergeCell ref="M2:N2"/>
    <mergeCell ref="M5:N5"/>
    <mergeCell ref="A7:N7"/>
    <mergeCell ref="M8:N8"/>
    <mergeCell ref="A9:A10"/>
    <mergeCell ref="B9:B10"/>
    <mergeCell ref="C9:E9"/>
    <mergeCell ref="F9:H9"/>
    <mergeCell ref="I9:K9"/>
    <mergeCell ref="L9:N9"/>
    <mergeCell ref="C11:E11"/>
    <mergeCell ref="F11:H11"/>
    <mergeCell ref="I11:K11"/>
    <mergeCell ref="C18:E18"/>
    <mergeCell ref="F18:H18"/>
    <mergeCell ref="I18:K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F112"/>
  <sheetViews>
    <sheetView zoomScalePageLayoutView="0" workbookViewId="0" topLeftCell="A1">
      <selection activeCell="G9" sqref="G9"/>
    </sheetView>
  </sheetViews>
  <sheetFormatPr defaultColWidth="9.00390625" defaultRowHeight="12.75"/>
  <cols>
    <col min="1" max="1" width="8.625" style="127" bestFit="1" customWidth="1"/>
    <col min="2" max="2" width="24.25390625" style="127" bestFit="1" customWidth="1"/>
    <col min="3" max="3" width="30.125" style="128" customWidth="1"/>
    <col min="4" max="4" width="28.125" style="128" customWidth="1"/>
    <col min="5" max="5" width="14.125" style="19" customWidth="1"/>
  </cols>
  <sheetData>
    <row r="1" spans="3:5" ht="12.75">
      <c r="C1" s="17"/>
      <c r="D1" s="331" t="s">
        <v>855</v>
      </c>
      <c r="E1" s="331"/>
    </row>
    <row r="2" spans="3:5" ht="12.75">
      <c r="C2" s="19"/>
      <c r="D2" s="331" t="s">
        <v>667</v>
      </c>
      <c r="E2" s="330"/>
    </row>
    <row r="3" spans="3:5" ht="12.75">
      <c r="C3" s="19"/>
      <c r="D3" s="330" t="s">
        <v>344</v>
      </c>
      <c r="E3" s="330"/>
    </row>
    <row r="4" spans="3:5" ht="12.75">
      <c r="C4" s="19"/>
      <c r="D4" s="330" t="s">
        <v>57</v>
      </c>
      <c r="E4" s="330"/>
    </row>
    <row r="5" spans="3:5" ht="12.75">
      <c r="C5" s="17"/>
      <c r="D5" s="331" t="s">
        <v>876</v>
      </c>
      <c r="E5" s="331"/>
    </row>
    <row r="7" spans="1:5" ht="12.75">
      <c r="A7" s="365" t="s">
        <v>704</v>
      </c>
      <c r="B7" s="365"/>
      <c r="C7" s="365"/>
      <c r="D7" s="365"/>
      <c r="E7" s="365"/>
    </row>
    <row r="8" spans="1:5" ht="12.75">
      <c r="A8" s="365"/>
      <c r="B8" s="365"/>
      <c r="C8" s="365"/>
      <c r="D8" s="365"/>
      <c r="E8" s="365"/>
    </row>
    <row r="9" spans="1:5" ht="15">
      <c r="A9" s="129"/>
      <c r="B9" s="129"/>
      <c r="C9" s="129"/>
      <c r="D9" s="129"/>
      <c r="E9" s="129"/>
    </row>
    <row r="10" ht="12.75">
      <c r="E10" s="20" t="s">
        <v>64</v>
      </c>
    </row>
    <row r="11" spans="1:5" ht="51">
      <c r="A11" s="130" t="s">
        <v>371</v>
      </c>
      <c r="B11" s="130" t="s">
        <v>372</v>
      </c>
      <c r="C11" s="387" t="s">
        <v>373</v>
      </c>
      <c r="D11" s="388"/>
      <c r="E11" s="131" t="s">
        <v>374</v>
      </c>
    </row>
    <row r="12" spans="1:5" ht="15">
      <c r="A12" s="132">
        <v>635</v>
      </c>
      <c r="B12" s="253" t="s">
        <v>705</v>
      </c>
      <c r="C12" s="381" t="s">
        <v>706</v>
      </c>
      <c r="D12" s="386"/>
      <c r="E12" s="251">
        <f>E13+E16</f>
        <v>-3728</v>
      </c>
    </row>
    <row r="13" spans="1:5" ht="30.75" customHeight="1">
      <c r="A13" s="132"/>
      <c r="B13" s="253" t="s">
        <v>710</v>
      </c>
      <c r="C13" s="381" t="s">
        <v>711</v>
      </c>
      <c r="D13" s="386"/>
      <c r="E13" s="251">
        <f>E14-E15</f>
        <v>-3728</v>
      </c>
    </row>
    <row r="14" spans="1:5" ht="44.25" customHeight="1">
      <c r="A14" s="132">
        <v>635</v>
      </c>
      <c r="B14" s="254" t="s">
        <v>381</v>
      </c>
      <c r="C14" s="383" t="s">
        <v>377</v>
      </c>
      <c r="D14" s="383"/>
      <c r="E14" s="133">
        <v>2272</v>
      </c>
    </row>
    <row r="15" spans="1:5" ht="51.75" customHeight="1">
      <c r="A15" s="132">
        <v>635</v>
      </c>
      <c r="B15" s="254" t="s">
        <v>382</v>
      </c>
      <c r="C15" s="381" t="s">
        <v>384</v>
      </c>
      <c r="D15" s="382"/>
      <c r="E15" s="252">
        <v>6000</v>
      </c>
    </row>
    <row r="16" spans="1:5" ht="31.5" customHeight="1" hidden="1">
      <c r="A16" s="132">
        <v>635</v>
      </c>
      <c r="B16" s="254" t="s">
        <v>708</v>
      </c>
      <c r="C16" s="381" t="s">
        <v>709</v>
      </c>
      <c r="D16" s="385"/>
      <c r="E16" s="252">
        <f>E17-E18</f>
        <v>0</v>
      </c>
    </row>
    <row r="17" spans="1:5" ht="35.25" customHeight="1" hidden="1">
      <c r="A17" s="132">
        <v>635</v>
      </c>
      <c r="B17" s="254" t="s">
        <v>375</v>
      </c>
      <c r="C17" s="383" t="s">
        <v>376</v>
      </c>
      <c r="D17" s="384"/>
      <c r="E17" s="133">
        <v>303612.6</v>
      </c>
    </row>
    <row r="18" spans="1:6" ht="32.25" customHeight="1" hidden="1">
      <c r="A18" s="132">
        <v>635</v>
      </c>
      <c r="B18" s="254" t="s">
        <v>572</v>
      </c>
      <c r="C18" s="383" t="s">
        <v>707</v>
      </c>
      <c r="D18" s="384"/>
      <c r="E18" s="252">
        <v>303612.6</v>
      </c>
      <c r="F18">
        <v>157866</v>
      </c>
    </row>
    <row r="19" spans="1:4" ht="15">
      <c r="A19" s="134"/>
      <c r="B19" s="129"/>
      <c r="C19" s="255"/>
      <c r="D19" s="255"/>
    </row>
    <row r="20" spans="1:4" ht="12.75">
      <c r="A20" s="134"/>
      <c r="B20" s="134"/>
      <c r="C20" s="136"/>
      <c r="D20" s="136"/>
    </row>
    <row r="21" spans="1:4" ht="12.75">
      <c r="A21" s="134"/>
      <c r="B21" s="134"/>
      <c r="C21" s="136"/>
      <c r="D21" s="136"/>
    </row>
    <row r="22" spans="1:4" ht="12.75">
      <c r="A22" s="134"/>
      <c r="B22" s="134"/>
      <c r="C22" s="136"/>
      <c r="D22" s="136"/>
    </row>
    <row r="23" spans="1:4" ht="12.75">
      <c r="A23" s="134"/>
      <c r="B23" s="134"/>
      <c r="C23" s="136"/>
      <c r="D23" s="136"/>
    </row>
    <row r="24" spans="1:4" ht="12.75">
      <c r="A24" s="134"/>
      <c r="B24" s="134"/>
      <c r="C24" s="136"/>
      <c r="D24" s="136"/>
    </row>
    <row r="25" spans="1:4" ht="12.75">
      <c r="A25" s="134"/>
      <c r="B25" s="134"/>
      <c r="C25" s="136"/>
      <c r="D25" s="136"/>
    </row>
    <row r="26" spans="1:4" ht="12.75">
      <c r="A26" s="134"/>
      <c r="B26" s="134"/>
      <c r="C26" s="136"/>
      <c r="D26" s="136"/>
    </row>
    <row r="27" spans="1:4" ht="12.75">
      <c r="A27" s="134"/>
      <c r="B27" s="134"/>
      <c r="C27" s="136"/>
      <c r="D27" s="136"/>
    </row>
    <row r="28" spans="1:4" ht="12.75">
      <c r="A28" s="134"/>
      <c r="B28" s="134"/>
      <c r="C28" s="136"/>
      <c r="D28" s="136"/>
    </row>
    <row r="29" spans="1:4" ht="12.75">
      <c r="A29" s="134"/>
      <c r="B29" s="134"/>
      <c r="C29" s="136"/>
      <c r="D29" s="136"/>
    </row>
    <row r="30" spans="1:4" ht="12.75">
      <c r="A30" s="134"/>
      <c r="B30" s="134"/>
      <c r="C30" s="136"/>
      <c r="D30" s="136"/>
    </row>
    <row r="31" spans="1:4" ht="12.75">
      <c r="A31" s="134"/>
      <c r="B31" s="134"/>
      <c r="C31" s="136"/>
      <c r="D31" s="136"/>
    </row>
    <row r="32" spans="1:4" ht="12.75">
      <c r="A32" s="134"/>
      <c r="B32" s="134"/>
      <c r="C32" s="136"/>
      <c r="D32" s="136"/>
    </row>
    <row r="33" spans="1:4" ht="12.75">
      <c r="A33" s="134"/>
      <c r="B33" s="134"/>
      <c r="C33" s="136"/>
      <c r="D33" s="136"/>
    </row>
    <row r="34" spans="1:4" ht="12.75">
      <c r="A34" s="134"/>
      <c r="B34" s="134"/>
      <c r="C34" s="136"/>
      <c r="D34" s="136"/>
    </row>
    <row r="35" spans="1:4" ht="12.75">
      <c r="A35" s="134"/>
      <c r="B35" s="134"/>
      <c r="C35" s="136"/>
      <c r="D35" s="136"/>
    </row>
    <row r="36" spans="1:4" ht="12.75">
      <c r="A36" s="134"/>
      <c r="B36" s="134"/>
      <c r="C36" s="136"/>
      <c r="D36" s="136"/>
    </row>
    <row r="37" spans="1:4" ht="12.75">
      <c r="A37" s="134"/>
      <c r="B37" s="134"/>
      <c r="C37" s="136"/>
      <c r="D37" s="136"/>
    </row>
    <row r="38" spans="1:4" ht="12.75">
      <c r="A38" s="134"/>
      <c r="B38" s="134"/>
      <c r="C38" s="136"/>
      <c r="D38" s="136"/>
    </row>
    <row r="39" spans="1:4" ht="12.75">
      <c r="A39" s="134"/>
      <c r="B39" s="134"/>
      <c r="C39" s="136"/>
      <c r="D39" s="136"/>
    </row>
    <row r="40" spans="1:4" ht="12.75">
      <c r="A40" s="134"/>
      <c r="B40" s="134"/>
      <c r="C40" s="136"/>
      <c r="D40" s="136"/>
    </row>
    <row r="41" spans="1:4" ht="12.75">
      <c r="A41" s="134"/>
      <c r="B41" s="134"/>
      <c r="C41" s="136"/>
      <c r="D41" s="136"/>
    </row>
    <row r="42" spans="1:4" ht="12.75">
      <c r="A42" s="134"/>
      <c r="B42" s="134"/>
      <c r="C42" s="136"/>
      <c r="D42" s="136"/>
    </row>
    <row r="43" spans="1:4" ht="12.75">
      <c r="A43" s="134"/>
      <c r="B43" s="134"/>
      <c r="C43" s="136"/>
      <c r="D43" s="136"/>
    </row>
    <row r="44" spans="1:4" ht="12.75">
      <c r="A44" s="134"/>
      <c r="B44" s="134"/>
      <c r="C44" s="136"/>
      <c r="D44" s="136"/>
    </row>
    <row r="45" spans="1:4" ht="12.75">
      <c r="A45" s="134"/>
      <c r="B45" s="134"/>
      <c r="C45" s="136"/>
      <c r="D45" s="136"/>
    </row>
    <row r="46" spans="1:4" ht="12.75">
      <c r="A46" s="134"/>
      <c r="B46" s="134"/>
      <c r="C46" s="136"/>
      <c r="D46" s="136"/>
    </row>
    <row r="47" spans="1:4" ht="12.75">
      <c r="A47" s="134"/>
      <c r="B47" s="134"/>
      <c r="C47" s="136"/>
      <c r="D47" s="136"/>
    </row>
    <row r="48" spans="1:4" ht="12.75">
      <c r="A48" s="134"/>
      <c r="B48" s="134"/>
      <c r="C48" s="136"/>
      <c r="D48" s="136"/>
    </row>
    <row r="49" spans="1:4" ht="12.75">
      <c r="A49" s="134"/>
      <c r="B49" s="134"/>
      <c r="C49" s="136"/>
      <c r="D49" s="136"/>
    </row>
    <row r="50" spans="1:4" ht="12.75">
      <c r="A50" s="134"/>
      <c r="B50" s="134"/>
      <c r="C50" s="136"/>
      <c r="D50" s="136"/>
    </row>
    <row r="51" spans="1:4" ht="12.75">
      <c r="A51" s="134"/>
      <c r="B51" s="134"/>
      <c r="C51" s="136"/>
      <c r="D51" s="136"/>
    </row>
    <row r="52" spans="1:4" ht="12.75">
      <c r="A52" s="134"/>
      <c r="B52" s="134"/>
      <c r="C52" s="136"/>
      <c r="D52" s="136"/>
    </row>
    <row r="53" spans="1:4" ht="12.75">
      <c r="A53" s="134"/>
      <c r="B53" s="134"/>
      <c r="C53" s="136"/>
      <c r="D53" s="136"/>
    </row>
    <row r="54" spans="1:4" ht="12.75">
      <c r="A54" s="134"/>
      <c r="B54" s="134"/>
      <c r="C54" s="136"/>
      <c r="D54" s="136"/>
    </row>
    <row r="55" spans="1:4" ht="12.75">
      <c r="A55" s="134"/>
      <c r="B55" s="134"/>
      <c r="C55" s="136"/>
      <c r="D55" s="136"/>
    </row>
    <row r="56" spans="1:4" ht="12.75">
      <c r="A56" s="134"/>
      <c r="B56" s="134"/>
      <c r="C56" s="136"/>
      <c r="D56" s="136"/>
    </row>
    <row r="57" spans="1:4" ht="12.75">
      <c r="A57" s="134"/>
      <c r="B57" s="134"/>
      <c r="C57" s="136"/>
      <c r="D57" s="136"/>
    </row>
    <row r="58" spans="1:4" ht="12.75">
      <c r="A58" s="134"/>
      <c r="B58" s="134"/>
      <c r="C58" s="136"/>
      <c r="D58" s="136"/>
    </row>
    <row r="59" spans="1:4" ht="12.75">
      <c r="A59" s="134"/>
      <c r="B59" s="134"/>
      <c r="C59" s="136"/>
      <c r="D59" s="136"/>
    </row>
    <row r="60" spans="1:4" ht="12.75">
      <c r="A60" s="134"/>
      <c r="B60" s="134"/>
      <c r="C60" s="136"/>
      <c r="D60" s="136"/>
    </row>
    <row r="61" spans="1:4" ht="12.75">
      <c r="A61" s="134"/>
      <c r="B61" s="134"/>
      <c r="C61" s="136"/>
      <c r="D61" s="136"/>
    </row>
    <row r="62" spans="1:4" ht="12.75">
      <c r="A62" s="134"/>
      <c r="B62" s="134"/>
      <c r="C62" s="136"/>
      <c r="D62" s="136"/>
    </row>
    <row r="63" spans="1:4" ht="12.75">
      <c r="A63" s="134"/>
      <c r="B63" s="134"/>
      <c r="C63" s="136"/>
      <c r="D63" s="136"/>
    </row>
    <row r="64" spans="1:4" ht="12.75">
      <c r="A64" s="134"/>
      <c r="B64" s="134"/>
      <c r="C64" s="136"/>
      <c r="D64" s="136"/>
    </row>
    <row r="65" spans="1:4" ht="12.75">
      <c r="A65" s="134"/>
      <c r="B65" s="134"/>
      <c r="C65" s="136"/>
      <c r="D65" s="136"/>
    </row>
    <row r="66" spans="1:4" ht="12.75">
      <c r="A66" s="134"/>
      <c r="B66" s="134"/>
      <c r="C66" s="136"/>
      <c r="D66" s="136"/>
    </row>
    <row r="67" spans="1:4" ht="12.75">
      <c r="A67" s="134"/>
      <c r="B67" s="134"/>
      <c r="C67" s="136"/>
      <c r="D67" s="136"/>
    </row>
    <row r="68" spans="1:4" ht="12.75">
      <c r="A68" s="134"/>
      <c r="B68" s="134"/>
      <c r="C68" s="136"/>
      <c r="D68" s="136"/>
    </row>
    <row r="69" spans="1:4" ht="12.75">
      <c r="A69" s="134"/>
      <c r="B69" s="134"/>
      <c r="C69" s="136"/>
      <c r="D69" s="136"/>
    </row>
    <row r="70" spans="1:4" ht="12.75">
      <c r="A70" s="134"/>
      <c r="B70" s="134"/>
      <c r="C70" s="136"/>
      <c r="D70" s="136"/>
    </row>
    <row r="71" spans="1:4" ht="12.75">
      <c r="A71" s="134"/>
      <c r="B71" s="134"/>
      <c r="C71" s="136"/>
      <c r="D71" s="136"/>
    </row>
    <row r="72" spans="1:4" ht="12.75">
      <c r="A72" s="134"/>
      <c r="B72" s="134"/>
      <c r="C72" s="136"/>
      <c r="D72" s="136"/>
    </row>
    <row r="73" spans="1:4" ht="12.75">
      <c r="A73" s="134"/>
      <c r="B73" s="134"/>
      <c r="C73" s="136"/>
      <c r="D73" s="136"/>
    </row>
    <row r="74" spans="1:4" ht="12.75">
      <c r="A74" s="134"/>
      <c r="B74" s="134"/>
      <c r="C74" s="136"/>
      <c r="D74" s="136"/>
    </row>
    <row r="75" spans="1:4" ht="12.75">
      <c r="A75" s="134"/>
      <c r="B75" s="134"/>
      <c r="C75" s="136"/>
      <c r="D75" s="136"/>
    </row>
    <row r="76" spans="1:4" ht="12.75">
      <c r="A76" s="134"/>
      <c r="B76" s="134"/>
      <c r="C76" s="136"/>
      <c r="D76" s="136"/>
    </row>
    <row r="77" spans="1:4" ht="12.75">
      <c r="A77" s="134"/>
      <c r="B77" s="134"/>
      <c r="C77" s="136"/>
      <c r="D77" s="136"/>
    </row>
    <row r="78" spans="1:4" ht="12.75">
      <c r="A78" s="134"/>
      <c r="B78" s="134"/>
      <c r="C78" s="136"/>
      <c r="D78" s="136"/>
    </row>
    <row r="79" spans="1:4" ht="12.75">
      <c r="A79" s="134"/>
      <c r="B79" s="134"/>
      <c r="C79" s="136"/>
      <c r="D79" s="136"/>
    </row>
    <row r="80" spans="1:4" ht="12.75">
      <c r="A80" s="134"/>
      <c r="B80" s="134"/>
      <c r="C80" s="136"/>
      <c r="D80" s="136"/>
    </row>
    <row r="81" spans="1:4" ht="12.75">
      <c r="A81" s="134"/>
      <c r="B81" s="134"/>
      <c r="C81" s="136"/>
      <c r="D81" s="136"/>
    </row>
    <row r="82" spans="1:4" ht="12.75">
      <c r="A82" s="134"/>
      <c r="B82" s="134"/>
      <c r="C82" s="136"/>
      <c r="D82" s="136"/>
    </row>
    <row r="83" spans="1:4" ht="12.75">
      <c r="A83" s="134"/>
      <c r="B83" s="134"/>
      <c r="C83" s="136"/>
      <c r="D83" s="136"/>
    </row>
    <row r="84" spans="1:4" ht="12.75">
      <c r="A84" s="134"/>
      <c r="B84" s="134"/>
      <c r="C84" s="136"/>
      <c r="D84" s="136"/>
    </row>
    <row r="85" spans="1:4" ht="12.75">
      <c r="A85" s="134"/>
      <c r="B85" s="134"/>
      <c r="C85" s="136"/>
      <c r="D85" s="136"/>
    </row>
    <row r="86" spans="1:4" ht="12.75">
      <c r="A86" s="134"/>
      <c r="B86" s="134"/>
      <c r="C86" s="136"/>
      <c r="D86" s="136"/>
    </row>
    <row r="87" spans="1:4" ht="12.75">
      <c r="A87" s="134"/>
      <c r="B87" s="134"/>
      <c r="C87" s="136"/>
      <c r="D87" s="136"/>
    </row>
    <row r="88" spans="1:4" ht="12.75">
      <c r="A88" s="134"/>
      <c r="B88" s="134"/>
      <c r="C88" s="136"/>
      <c r="D88" s="136"/>
    </row>
    <row r="89" spans="1:4" ht="12.75">
      <c r="A89" s="134"/>
      <c r="B89" s="134"/>
      <c r="C89" s="136"/>
      <c r="D89" s="136"/>
    </row>
    <row r="90" spans="3:4" ht="12.75">
      <c r="C90" s="137"/>
      <c r="D90" s="137"/>
    </row>
    <row r="91" spans="3:4" ht="12.75">
      <c r="C91" s="137"/>
      <c r="D91" s="137"/>
    </row>
    <row r="92" spans="3:4" ht="12.75">
      <c r="C92" s="137"/>
      <c r="D92" s="137"/>
    </row>
    <row r="93" spans="3:4" ht="12.75">
      <c r="C93" s="137"/>
      <c r="D93" s="137"/>
    </row>
    <row r="94" spans="3:4" ht="12.75">
      <c r="C94" s="137"/>
      <c r="D94" s="137"/>
    </row>
    <row r="95" spans="3:4" ht="12.75">
      <c r="C95" s="137"/>
      <c r="D95" s="137"/>
    </row>
    <row r="96" spans="3:4" ht="12.75">
      <c r="C96" s="137"/>
      <c r="D96" s="137"/>
    </row>
    <row r="97" spans="3:4" ht="12.75">
      <c r="C97" s="137"/>
      <c r="D97" s="137"/>
    </row>
    <row r="98" spans="3:4" ht="12.75">
      <c r="C98" s="137"/>
      <c r="D98" s="137"/>
    </row>
    <row r="99" spans="3:4" ht="12.75">
      <c r="C99" s="137"/>
      <c r="D99" s="137"/>
    </row>
    <row r="100" spans="3:4" ht="12.75">
      <c r="C100" s="137"/>
      <c r="D100" s="137"/>
    </row>
    <row r="101" spans="3:4" ht="12.75">
      <c r="C101" s="137"/>
      <c r="D101" s="137"/>
    </row>
    <row r="102" spans="3:4" ht="12.75">
      <c r="C102" s="137"/>
      <c r="D102" s="137"/>
    </row>
    <row r="103" spans="3:4" ht="12.75">
      <c r="C103" s="137"/>
      <c r="D103" s="137"/>
    </row>
    <row r="104" spans="3:4" ht="12.75">
      <c r="C104" s="137"/>
      <c r="D104" s="137"/>
    </row>
    <row r="105" spans="3:4" ht="12.75">
      <c r="C105" s="137"/>
      <c r="D105" s="137"/>
    </row>
    <row r="106" spans="3:4" ht="12.75">
      <c r="C106" s="137"/>
      <c r="D106" s="137"/>
    </row>
    <row r="107" spans="3:4" ht="12.75">
      <c r="C107" s="137"/>
      <c r="D107" s="137"/>
    </row>
    <row r="108" spans="3:4" ht="12.75">
      <c r="C108" s="137"/>
      <c r="D108" s="137"/>
    </row>
    <row r="109" spans="3:4" ht="12.75">
      <c r="C109" s="137"/>
      <c r="D109" s="137"/>
    </row>
    <row r="110" spans="3:4" ht="12.75">
      <c r="C110" s="137"/>
      <c r="D110" s="137"/>
    </row>
    <row r="111" spans="3:4" ht="12.75">
      <c r="C111" s="137"/>
      <c r="D111" s="137"/>
    </row>
    <row r="112" spans="3:4" ht="12.75">
      <c r="C112" s="137"/>
      <c r="D112" s="137"/>
    </row>
  </sheetData>
  <sheetProtection/>
  <mergeCells count="14">
    <mergeCell ref="D1:E1"/>
    <mergeCell ref="D2:E2"/>
    <mergeCell ref="D3:E3"/>
    <mergeCell ref="D4:E4"/>
    <mergeCell ref="D5:E5"/>
    <mergeCell ref="A7:E8"/>
    <mergeCell ref="C15:D15"/>
    <mergeCell ref="C18:D18"/>
    <mergeCell ref="C16:D16"/>
    <mergeCell ref="C13:D13"/>
    <mergeCell ref="C11:D11"/>
    <mergeCell ref="C17:D17"/>
    <mergeCell ref="C14:D14"/>
    <mergeCell ref="C12:D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19.xml><?xml version="1.0" encoding="utf-8"?>
<worksheet xmlns="http://schemas.openxmlformats.org/spreadsheetml/2006/main" xmlns:r="http://schemas.openxmlformats.org/officeDocument/2006/relationships">
  <sheetPr>
    <pageSetUpPr fitToPage="1"/>
  </sheetPr>
  <dimension ref="A1:F110"/>
  <sheetViews>
    <sheetView zoomScalePageLayoutView="0" workbookViewId="0" topLeftCell="A1">
      <selection activeCell="H11" sqref="H11"/>
    </sheetView>
  </sheetViews>
  <sheetFormatPr defaultColWidth="9.00390625" defaultRowHeight="12.75"/>
  <cols>
    <col min="1" max="1" width="8.625" style="127" bestFit="1" customWidth="1"/>
    <col min="2" max="2" width="24.25390625" style="127" bestFit="1" customWidth="1"/>
    <col min="3" max="4" width="30.125" style="128" customWidth="1"/>
    <col min="5" max="5" width="13.00390625" style="128" customWidth="1"/>
    <col min="6" max="6" width="12.125" style="19" customWidth="1"/>
  </cols>
  <sheetData>
    <row r="1" spans="3:6" ht="12.75">
      <c r="C1" s="331" t="s">
        <v>856</v>
      </c>
      <c r="D1" s="331"/>
      <c r="E1" s="331"/>
      <c r="F1" s="331"/>
    </row>
    <row r="2" spans="3:6" ht="12.75">
      <c r="C2" s="331" t="s">
        <v>882</v>
      </c>
      <c r="D2" s="330"/>
      <c r="E2" s="330"/>
      <c r="F2" s="330"/>
    </row>
    <row r="3" spans="3:6" ht="12.75">
      <c r="C3" s="330" t="s">
        <v>344</v>
      </c>
      <c r="D3" s="330"/>
      <c r="E3" s="330"/>
      <c r="F3" s="330"/>
    </row>
    <row r="4" spans="3:6" ht="12.75">
      <c r="C4" s="330" t="s">
        <v>57</v>
      </c>
      <c r="D4" s="330"/>
      <c r="E4" s="330"/>
      <c r="F4" s="330"/>
    </row>
    <row r="5" spans="3:6" ht="12.75">
      <c r="C5" s="331" t="s">
        <v>880</v>
      </c>
      <c r="D5" s="331"/>
      <c r="E5" s="331"/>
      <c r="F5" s="331"/>
    </row>
    <row r="7" spans="1:6" ht="12.75">
      <c r="A7" s="365" t="s">
        <v>857</v>
      </c>
      <c r="B7" s="365"/>
      <c r="C7" s="365"/>
      <c r="D7" s="365"/>
      <c r="E7" s="365"/>
      <c r="F7" s="365"/>
    </row>
    <row r="8" spans="1:6" ht="12.75">
      <c r="A8" s="365"/>
      <c r="B8" s="365"/>
      <c r="C8" s="365"/>
      <c r="D8" s="365"/>
      <c r="E8" s="365"/>
      <c r="F8" s="365"/>
    </row>
    <row r="9" spans="1:6" ht="15">
      <c r="A9" s="129"/>
      <c r="B9" s="129"/>
      <c r="C9" s="129"/>
      <c r="D9" s="129"/>
      <c r="E9" s="129"/>
      <c r="F9" s="129"/>
    </row>
    <row r="10" ht="12.75">
      <c r="F10" s="20" t="s">
        <v>64</v>
      </c>
    </row>
    <row r="11" spans="1:6" ht="51">
      <c r="A11" s="130" t="s">
        <v>371</v>
      </c>
      <c r="B11" s="130" t="s">
        <v>372</v>
      </c>
      <c r="C11" s="387" t="s">
        <v>373</v>
      </c>
      <c r="D11" s="388"/>
      <c r="E11" s="256" t="s">
        <v>378</v>
      </c>
      <c r="F11" s="256" t="s">
        <v>689</v>
      </c>
    </row>
    <row r="12" spans="1:6" ht="12.75">
      <c r="A12" s="249"/>
      <c r="B12" s="130"/>
      <c r="C12" s="249"/>
      <c r="D12" s="250"/>
      <c r="E12" s="313">
        <f>E13-E14</f>
        <v>-6000</v>
      </c>
      <c r="F12" s="313">
        <f>F13-F14</f>
        <v>-6272</v>
      </c>
    </row>
    <row r="13" spans="1:6" ht="40.5" customHeight="1">
      <c r="A13" s="132">
        <v>635</v>
      </c>
      <c r="B13" s="139" t="s">
        <v>381</v>
      </c>
      <c r="C13" s="389" t="s">
        <v>383</v>
      </c>
      <c r="D13" s="390"/>
      <c r="E13" s="313">
        <v>0</v>
      </c>
      <c r="F13" s="313">
        <v>0</v>
      </c>
    </row>
    <row r="14" spans="1:6" ht="43.5" customHeight="1">
      <c r="A14" s="132">
        <v>635</v>
      </c>
      <c r="B14" s="139" t="s">
        <v>382</v>
      </c>
      <c r="C14" s="391" t="s">
        <v>384</v>
      </c>
      <c r="D14" s="392"/>
      <c r="E14" s="313">
        <v>6000</v>
      </c>
      <c r="F14" s="313">
        <v>6272</v>
      </c>
    </row>
    <row r="15" spans="1:6" ht="12.75">
      <c r="A15" s="134"/>
      <c r="B15" s="134"/>
      <c r="C15" s="135"/>
      <c r="D15" s="135"/>
      <c r="E15" s="138"/>
      <c r="F15" s="138"/>
    </row>
    <row r="16" spans="1:5" ht="12.75">
      <c r="A16" s="134"/>
      <c r="B16" s="134"/>
      <c r="C16" s="136"/>
      <c r="D16" s="136"/>
      <c r="E16" s="136"/>
    </row>
    <row r="17" spans="1:5" ht="12.75">
      <c r="A17" s="134"/>
      <c r="B17" s="134"/>
      <c r="C17" s="136"/>
      <c r="D17" s="136"/>
      <c r="E17" s="136"/>
    </row>
    <row r="18" spans="1:5" ht="12.75">
      <c r="A18" s="134"/>
      <c r="B18" s="134"/>
      <c r="C18" s="136"/>
      <c r="D18" s="136"/>
      <c r="E18" s="136"/>
    </row>
    <row r="19" spans="1:5" ht="12.75">
      <c r="A19" s="134"/>
      <c r="B19" s="134"/>
      <c r="C19" s="136"/>
      <c r="D19" s="136"/>
      <c r="E19" s="136"/>
    </row>
    <row r="20" spans="1:5" ht="12.75">
      <c r="A20" s="134"/>
      <c r="B20" s="134"/>
      <c r="C20" s="136"/>
      <c r="D20" s="136"/>
      <c r="E20" s="136"/>
    </row>
    <row r="21" spans="1:5" ht="12.75">
      <c r="A21" s="134"/>
      <c r="B21" s="134"/>
      <c r="C21" s="136"/>
      <c r="D21" s="136"/>
      <c r="E21" s="136"/>
    </row>
    <row r="22" spans="1:5" ht="12.75">
      <c r="A22" s="134"/>
      <c r="B22" s="134"/>
      <c r="C22" s="136"/>
      <c r="D22" s="136"/>
      <c r="E22" s="136"/>
    </row>
    <row r="23" spans="1:5" ht="12.75">
      <c r="A23" s="134"/>
      <c r="B23" s="134"/>
      <c r="C23" s="136"/>
      <c r="D23" s="136"/>
      <c r="E23" s="136"/>
    </row>
    <row r="24" spans="1:5" ht="12.75">
      <c r="A24" s="134"/>
      <c r="B24" s="134"/>
      <c r="C24" s="136"/>
      <c r="D24" s="136"/>
      <c r="E24" s="136"/>
    </row>
    <row r="25" spans="1:5" ht="12.75">
      <c r="A25" s="134"/>
      <c r="B25" s="134"/>
      <c r="C25" s="136"/>
      <c r="D25" s="136"/>
      <c r="E25" s="136"/>
    </row>
    <row r="26" spans="1:5" ht="12.75">
      <c r="A26" s="134"/>
      <c r="B26" s="134"/>
      <c r="C26" s="136"/>
      <c r="D26" s="136"/>
      <c r="E26" s="136"/>
    </row>
    <row r="27" spans="1:5" ht="12.75">
      <c r="A27" s="134"/>
      <c r="B27" s="134"/>
      <c r="C27" s="136"/>
      <c r="D27" s="136"/>
      <c r="E27" s="136"/>
    </row>
    <row r="28" spans="1:5" ht="12.75">
      <c r="A28" s="134"/>
      <c r="B28" s="134"/>
      <c r="C28" s="136"/>
      <c r="D28" s="136"/>
      <c r="E28" s="136"/>
    </row>
    <row r="29" spans="1:5" ht="12.75">
      <c r="A29" s="134"/>
      <c r="B29" s="134"/>
      <c r="C29" s="136"/>
      <c r="D29" s="136"/>
      <c r="E29" s="136"/>
    </row>
    <row r="30" spans="1:5" ht="12.75">
      <c r="A30" s="134"/>
      <c r="B30" s="134"/>
      <c r="C30" s="136"/>
      <c r="D30" s="136"/>
      <c r="E30" s="136"/>
    </row>
    <row r="31" spans="1:5" ht="12.75">
      <c r="A31" s="134"/>
      <c r="B31" s="134"/>
      <c r="C31" s="136"/>
      <c r="D31" s="136"/>
      <c r="E31" s="136"/>
    </row>
    <row r="32" spans="1:5" ht="12.75">
      <c r="A32" s="134"/>
      <c r="B32" s="134"/>
      <c r="C32" s="136"/>
      <c r="D32" s="136"/>
      <c r="E32" s="136"/>
    </row>
    <row r="33" spans="1:5" ht="12.75">
      <c r="A33" s="134"/>
      <c r="B33" s="134"/>
      <c r="C33" s="136"/>
      <c r="D33" s="136"/>
      <c r="E33" s="136"/>
    </row>
    <row r="34" spans="1:5" ht="12.75">
      <c r="A34" s="134"/>
      <c r="B34" s="134"/>
      <c r="C34" s="136"/>
      <c r="D34" s="136"/>
      <c r="E34" s="136"/>
    </row>
    <row r="35" spans="1:5" ht="12.75">
      <c r="A35" s="134"/>
      <c r="B35" s="134"/>
      <c r="C35" s="136"/>
      <c r="D35" s="136"/>
      <c r="E35" s="136"/>
    </row>
    <row r="36" spans="1:5" ht="12.75">
      <c r="A36" s="134"/>
      <c r="B36" s="134"/>
      <c r="C36" s="136"/>
      <c r="D36" s="136"/>
      <c r="E36" s="136"/>
    </row>
    <row r="37" spans="1:5" ht="12.75">
      <c r="A37" s="134"/>
      <c r="B37" s="134"/>
      <c r="C37" s="136"/>
      <c r="D37" s="136"/>
      <c r="E37" s="136"/>
    </row>
    <row r="38" spans="1:5" ht="12.75">
      <c r="A38" s="134"/>
      <c r="B38" s="134"/>
      <c r="C38" s="136"/>
      <c r="D38" s="136"/>
      <c r="E38" s="136"/>
    </row>
    <row r="39" spans="1:5" ht="12.75">
      <c r="A39" s="134"/>
      <c r="B39" s="134"/>
      <c r="C39" s="136"/>
      <c r="D39" s="136"/>
      <c r="E39" s="136"/>
    </row>
    <row r="40" spans="1:5" ht="12.75">
      <c r="A40" s="134"/>
      <c r="B40" s="134"/>
      <c r="C40" s="136"/>
      <c r="D40" s="136"/>
      <c r="E40" s="136"/>
    </row>
    <row r="41" spans="1:5" ht="12.75">
      <c r="A41" s="134"/>
      <c r="B41" s="134"/>
      <c r="C41" s="136"/>
      <c r="D41" s="136"/>
      <c r="E41" s="136"/>
    </row>
    <row r="42" spans="1:5" ht="12.75">
      <c r="A42" s="134"/>
      <c r="B42" s="134"/>
      <c r="C42" s="136"/>
      <c r="D42" s="136"/>
      <c r="E42" s="136"/>
    </row>
    <row r="43" spans="1:5" ht="12.75">
      <c r="A43" s="134"/>
      <c r="B43" s="134"/>
      <c r="C43" s="136"/>
      <c r="D43" s="136"/>
      <c r="E43" s="136"/>
    </row>
    <row r="44" spans="1:5" ht="12.75">
      <c r="A44" s="134"/>
      <c r="B44" s="134"/>
      <c r="C44" s="136"/>
      <c r="D44" s="136"/>
      <c r="E44" s="136"/>
    </row>
    <row r="45" spans="1:5" ht="12.75">
      <c r="A45" s="134"/>
      <c r="B45" s="134"/>
      <c r="C45" s="136"/>
      <c r="D45" s="136"/>
      <c r="E45" s="136"/>
    </row>
    <row r="46" spans="1:5" ht="12.75">
      <c r="A46" s="134"/>
      <c r="B46" s="134"/>
      <c r="C46" s="136"/>
      <c r="D46" s="136"/>
      <c r="E46" s="136"/>
    </row>
    <row r="47" spans="1:5" ht="12.75">
      <c r="A47" s="134"/>
      <c r="B47" s="134"/>
      <c r="C47" s="136"/>
      <c r="D47" s="136"/>
      <c r="E47" s="136"/>
    </row>
    <row r="48" spans="1:5" ht="12.75">
      <c r="A48" s="134"/>
      <c r="B48" s="134"/>
      <c r="C48" s="136"/>
      <c r="D48" s="136"/>
      <c r="E48" s="136"/>
    </row>
    <row r="49" spans="1:5" ht="12.75">
      <c r="A49" s="134"/>
      <c r="B49" s="134"/>
      <c r="C49" s="136"/>
      <c r="D49" s="136"/>
      <c r="E49" s="136"/>
    </row>
    <row r="50" spans="1:5" ht="12.75">
      <c r="A50" s="134"/>
      <c r="B50" s="134"/>
      <c r="C50" s="136"/>
      <c r="D50" s="136"/>
      <c r="E50" s="136"/>
    </row>
    <row r="51" spans="1:5" ht="12.75">
      <c r="A51" s="134"/>
      <c r="B51" s="134"/>
      <c r="C51" s="136"/>
      <c r="D51" s="136"/>
      <c r="E51" s="136"/>
    </row>
    <row r="52" spans="1:5" ht="12.75">
      <c r="A52" s="134"/>
      <c r="B52" s="134"/>
      <c r="C52" s="136"/>
      <c r="D52" s="136"/>
      <c r="E52" s="136"/>
    </row>
    <row r="53" spans="1:5" ht="12.75">
      <c r="A53" s="134"/>
      <c r="B53" s="134"/>
      <c r="C53" s="136"/>
      <c r="D53" s="136"/>
      <c r="E53" s="136"/>
    </row>
    <row r="54" spans="1:5" ht="12.75">
      <c r="A54" s="134"/>
      <c r="B54" s="134"/>
      <c r="C54" s="136"/>
      <c r="D54" s="136"/>
      <c r="E54" s="136"/>
    </row>
    <row r="55" spans="1:5" ht="12.75">
      <c r="A55" s="134"/>
      <c r="B55" s="134"/>
      <c r="C55" s="136"/>
      <c r="D55" s="136"/>
      <c r="E55" s="136"/>
    </row>
    <row r="56" spans="1:5" ht="12.75">
      <c r="A56" s="134"/>
      <c r="B56" s="134"/>
      <c r="C56" s="136"/>
      <c r="D56" s="136"/>
      <c r="E56" s="136"/>
    </row>
    <row r="57" spans="1:5" ht="12.75">
      <c r="A57" s="134"/>
      <c r="B57" s="134"/>
      <c r="C57" s="136"/>
      <c r="D57" s="136"/>
      <c r="E57" s="136"/>
    </row>
    <row r="58" spans="1:5" ht="12.75">
      <c r="A58" s="134"/>
      <c r="B58" s="134"/>
      <c r="C58" s="136"/>
      <c r="D58" s="136"/>
      <c r="E58" s="136"/>
    </row>
    <row r="59" spans="1:5" ht="12.75">
      <c r="A59" s="134"/>
      <c r="B59" s="134"/>
      <c r="C59" s="136"/>
      <c r="D59" s="136"/>
      <c r="E59" s="136"/>
    </row>
    <row r="60" spans="1:5" ht="12.75">
      <c r="A60" s="134"/>
      <c r="B60" s="134"/>
      <c r="C60" s="136"/>
      <c r="D60" s="136"/>
      <c r="E60" s="136"/>
    </row>
    <row r="61" spans="1:5" ht="12.75">
      <c r="A61" s="134"/>
      <c r="B61" s="134"/>
      <c r="C61" s="136"/>
      <c r="D61" s="136"/>
      <c r="E61" s="136"/>
    </row>
    <row r="62" spans="1:5" ht="12.75">
      <c r="A62" s="134"/>
      <c r="B62" s="134"/>
      <c r="C62" s="136"/>
      <c r="D62" s="136"/>
      <c r="E62" s="136"/>
    </row>
    <row r="63" spans="1:5" ht="12.75">
      <c r="A63" s="134"/>
      <c r="B63" s="134"/>
      <c r="C63" s="136"/>
      <c r="D63" s="136"/>
      <c r="E63" s="136"/>
    </row>
    <row r="64" spans="1:5" ht="12.75">
      <c r="A64" s="134"/>
      <c r="B64" s="134"/>
      <c r="C64" s="136"/>
      <c r="D64" s="136"/>
      <c r="E64" s="136"/>
    </row>
    <row r="65" spans="1:5" ht="12.75">
      <c r="A65" s="134"/>
      <c r="B65" s="134"/>
      <c r="C65" s="136"/>
      <c r="D65" s="136"/>
      <c r="E65" s="136"/>
    </row>
    <row r="66" spans="1:5" ht="12.75">
      <c r="A66" s="134"/>
      <c r="B66" s="134"/>
      <c r="C66" s="136"/>
      <c r="D66" s="136"/>
      <c r="E66" s="136"/>
    </row>
    <row r="67" spans="1:5" ht="12.75">
      <c r="A67" s="134"/>
      <c r="B67" s="134"/>
      <c r="C67" s="136"/>
      <c r="D67" s="136"/>
      <c r="E67" s="136"/>
    </row>
    <row r="68" spans="1:5" ht="12.75">
      <c r="A68" s="134"/>
      <c r="B68" s="134"/>
      <c r="C68" s="136"/>
      <c r="D68" s="136"/>
      <c r="E68" s="136"/>
    </row>
    <row r="69" spans="1:5" ht="12.75">
      <c r="A69" s="134"/>
      <c r="B69" s="134"/>
      <c r="C69" s="136"/>
      <c r="D69" s="136"/>
      <c r="E69" s="136"/>
    </row>
    <row r="70" spans="1:5" ht="12.75">
      <c r="A70" s="134"/>
      <c r="B70" s="134"/>
      <c r="C70" s="136"/>
      <c r="D70" s="136"/>
      <c r="E70" s="136"/>
    </row>
    <row r="71" spans="1:5" ht="12.75">
      <c r="A71" s="134"/>
      <c r="B71" s="134"/>
      <c r="C71" s="136"/>
      <c r="D71" s="136"/>
      <c r="E71" s="136"/>
    </row>
    <row r="72" spans="1:5" ht="12.75">
      <c r="A72" s="134"/>
      <c r="B72" s="134"/>
      <c r="C72" s="136"/>
      <c r="D72" s="136"/>
      <c r="E72" s="136"/>
    </row>
    <row r="73" spans="1:5" ht="12.75">
      <c r="A73" s="134"/>
      <c r="B73" s="134"/>
      <c r="C73" s="136"/>
      <c r="D73" s="136"/>
      <c r="E73" s="136"/>
    </row>
    <row r="74" spans="1:5" ht="12.75">
      <c r="A74" s="134"/>
      <c r="B74" s="134"/>
      <c r="C74" s="136"/>
      <c r="D74" s="136"/>
      <c r="E74" s="136"/>
    </row>
    <row r="75" spans="1:5" ht="12.75">
      <c r="A75" s="134"/>
      <c r="B75" s="134"/>
      <c r="C75" s="136"/>
      <c r="D75" s="136"/>
      <c r="E75" s="136"/>
    </row>
    <row r="76" spans="1:5" ht="12.75">
      <c r="A76" s="134"/>
      <c r="B76" s="134"/>
      <c r="C76" s="136"/>
      <c r="D76" s="136"/>
      <c r="E76" s="136"/>
    </row>
    <row r="77" spans="1:5" ht="12.75">
      <c r="A77" s="134"/>
      <c r="B77" s="134"/>
      <c r="C77" s="136"/>
      <c r="D77" s="136"/>
      <c r="E77" s="136"/>
    </row>
    <row r="78" spans="1:5" ht="12.75">
      <c r="A78" s="134"/>
      <c r="B78" s="134"/>
      <c r="C78" s="136"/>
      <c r="D78" s="136"/>
      <c r="E78" s="136"/>
    </row>
    <row r="79" spans="1:5" ht="12.75">
      <c r="A79" s="134"/>
      <c r="B79" s="134"/>
      <c r="C79" s="136"/>
      <c r="D79" s="136"/>
      <c r="E79" s="136"/>
    </row>
    <row r="80" spans="1:5" ht="12.75">
      <c r="A80" s="134"/>
      <c r="B80" s="134"/>
      <c r="C80" s="136"/>
      <c r="D80" s="136"/>
      <c r="E80" s="136"/>
    </row>
    <row r="81" spans="1:5" ht="12.75">
      <c r="A81" s="134"/>
      <c r="B81" s="134"/>
      <c r="C81" s="136"/>
      <c r="D81" s="136"/>
      <c r="E81" s="136"/>
    </row>
    <row r="82" spans="1:5" ht="12.75">
      <c r="A82" s="134"/>
      <c r="B82" s="134"/>
      <c r="C82" s="136"/>
      <c r="D82" s="136"/>
      <c r="E82" s="136"/>
    </row>
    <row r="83" spans="1:5" ht="12.75">
      <c r="A83" s="134"/>
      <c r="B83" s="134"/>
      <c r="C83" s="136"/>
      <c r="D83" s="136"/>
      <c r="E83" s="136"/>
    </row>
    <row r="84" spans="1:5" ht="12.75">
      <c r="A84" s="134"/>
      <c r="B84" s="134"/>
      <c r="C84" s="136"/>
      <c r="D84" s="136"/>
      <c r="E84" s="136"/>
    </row>
    <row r="85" spans="1:5" ht="12.75">
      <c r="A85" s="134"/>
      <c r="B85" s="134"/>
      <c r="C85" s="136"/>
      <c r="D85" s="136"/>
      <c r="E85" s="136"/>
    </row>
    <row r="86" spans="1:5" ht="12.75">
      <c r="A86" s="134"/>
      <c r="B86" s="134"/>
      <c r="C86" s="136"/>
      <c r="D86" s="136"/>
      <c r="E86" s="136"/>
    </row>
    <row r="87" spans="1:5" ht="12.75">
      <c r="A87" s="134"/>
      <c r="B87" s="134"/>
      <c r="C87" s="136"/>
      <c r="D87" s="136"/>
      <c r="E87" s="136"/>
    </row>
    <row r="88" spans="3:5" ht="12.75">
      <c r="C88" s="137"/>
      <c r="D88" s="137"/>
      <c r="E88" s="137"/>
    </row>
    <row r="89" spans="3:5" ht="12.75">
      <c r="C89" s="137"/>
      <c r="D89" s="137"/>
      <c r="E89" s="137"/>
    </row>
    <row r="90" spans="3:5" ht="12.75">
      <c r="C90" s="137"/>
      <c r="D90" s="137"/>
      <c r="E90" s="137"/>
    </row>
    <row r="91" spans="3:5" ht="12.75">
      <c r="C91" s="137"/>
      <c r="D91" s="137"/>
      <c r="E91" s="137"/>
    </row>
    <row r="92" spans="3:5" ht="12.75">
      <c r="C92" s="137"/>
      <c r="D92" s="137"/>
      <c r="E92" s="137"/>
    </row>
    <row r="93" spans="3:5" ht="12.75">
      <c r="C93" s="137"/>
      <c r="D93" s="137"/>
      <c r="E93" s="137"/>
    </row>
    <row r="94" spans="3:5" ht="12.75">
      <c r="C94" s="137"/>
      <c r="D94" s="137"/>
      <c r="E94" s="137"/>
    </row>
    <row r="95" spans="3:5" ht="12.75">
      <c r="C95" s="137"/>
      <c r="D95" s="137"/>
      <c r="E95" s="137"/>
    </row>
    <row r="96" spans="3:5" ht="12.75">
      <c r="C96" s="137"/>
      <c r="D96" s="137"/>
      <c r="E96" s="137"/>
    </row>
    <row r="97" spans="3:5" ht="12.75">
      <c r="C97" s="137"/>
      <c r="D97" s="137"/>
      <c r="E97" s="137"/>
    </row>
    <row r="98" spans="3:5" ht="12.75">
      <c r="C98" s="137"/>
      <c r="D98" s="137"/>
      <c r="E98" s="137"/>
    </row>
    <row r="99" spans="3:5" ht="12.75">
      <c r="C99" s="137"/>
      <c r="D99" s="137"/>
      <c r="E99" s="137"/>
    </row>
    <row r="100" spans="3:5" ht="12.75">
      <c r="C100" s="137"/>
      <c r="D100" s="137"/>
      <c r="E100" s="137"/>
    </row>
    <row r="101" spans="3:5" ht="12.75">
      <c r="C101" s="137"/>
      <c r="D101" s="137"/>
      <c r="E101" s="137"/>
    </row>
    <row r="102" spans="3:5" ht="12.75">
      <c r="C102" s="137"/>
      <c r="D102" s="137"/>
      <c r="E102" s="137"/>
    </row>
    <row r="103" spans="3:5" ht="12.75">
      <c r="C103" s="137"/>
      <c r="D103" s="137"/>
      <c r="E103" s="137"/>
    </row>
    <row r="104" spans="3:5" ht="12.75">
      <c r="C104" s="137"/>
      <c r="D104" s="137"/>
      <c r="E104" s="137"/>
    </row>
    <row r="105" spans="3:5" ht="12.75">
      <c r="C105" s="137"/>
      <c r="D105" s="137"/>
      <c r="E105" s="137"/>
    </row>
    <row r="106" spans="3:5" ht="12.75">
      <c r="C106" s="137"/>
      <c r="D106" s="137"/>
      <c r="E106" s="137"/>
    </row>
    <row r="107" spans="3:5" ht="12.75">
      <c r="C107" s="137"/>
      <c r="D107" s="137"/>
      <c r="E107" s="137"/>
    </row>
    <row r="108" spans="3:5" ht="12.75">
      <c r="C108" s="137"/>
      <c r="D108" s="137"/>
      <c r="E108" s="137"/>
    </row>
    <row r="109" spans="3:5" ht="12.75">
      <c r="C109" s="137"/>
      <c r="D109" s="137"/>
      <c r="E109" s="137"/>
    </row>
    <row r="110" spans="3:5" ht="12.75">
      <c r="C110" s="137"/>
      <c r="D110" s="137"/>
      <c r="E110" s="137"/>
    </row>
  </sheetData>
  <sheetProtection/>
  <mergeCells count="9">
    <mergeCell ref="C11:D11"/>
    <mergeCell ref="C13:D13"/>
    <mergeCell ref="C14:D14"/>
    <mergeCell ref="C1:F1"/>
    <mergeCell ref="C2:F2"/>
    <mergeCell ref="C3:F3"/>
    <mergeCell ref="C4:F4"/>
    <mergeCell ref="C5:F5"/>
    <mergeCell ref="A7:F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D98"/>
  <sheetViews>
    <sheetView zoomScalePageLayoutView="0" workbookViewId="0" topLeftCell="A1">
      <selection activeCell="H8" sqref="H8"/>
    </sheetView>
  </sheetViews>
  <sheetFormatPr defaultColWidth="9.00390625" defaultRowHeight="12.75"/>
  <cols>
    <col min="1" max="1" width="8.625" style="127" bestFit="1" customWidth="1"/>
    <col min="2" max="2" width="24.25390625" style="127" bestFit="1" customWidth="1"/>
    <col min="3" max="3" width="30.125" style="128" customWidth="1"/>
    <col min="4" max="4" width="29.875" style="128" customWidth="1"/>
    <col min="5" max="16384" width="9.125" style="19" customWidth="1"/>
  </cols>
  <sheetData>
    <row r="1" spans="3:4" ht="12.75">
      <c r="C1" s="330" t="s">
        <v>767</v>
      </c>
      <c r="D1" s="330"/>
    </row>
    <row r="2" spans="3:4" ht="12.75">
      <c r="C2" s="330" t="s">
        <v>768</v>
      </c>
      <c r="D2" s="330"/>
    </row>
    <row r="3" spans="3:4" ht="12.75">
      <c r="C3" s="330" t="s">
        <v>58</v>
      </c>
      <c r="D3" s="330"/>
    </row>
    <row r="4" spans="3:4" ht="12.75">
      <c r="C4" s="330" t="s">
        <v>59</v>
      </c>
      <c r="D4" s="330"/>
    </row>
    <row r="5" spans="3:4" ht="12.75">
      <c r="C5" s="331" t="s">
        <v>877</v>
      </c>
      <c r="D5" s="330"/>
    </row>
    <row r="8" spans="1:4" ht="12.75">
      <c r="A8" s="332" t="s">
        <v>769</v>
      </c>
      <c r="B8" s="332"/>
      <c r="C8" s="332"/>
      <c r="D8" s="332"/>
    </row>
    <row r="9" spans="1:4" ht="22.5" customHeight="1">
      <c r="A9" s="332"/>
      <c r="B9" s="332"/>
      <c r="C9" s="332"/>
      <c r="D9" s="332"/>
    </row>
    <row r="11" spans="1:4" ht="51">
      <c r="A11" s="167" t="s">
        <v>770</v>
      </c>
      <c r="B11" s="167" t="s">
        <v>771</v>
      </c>
      <c r="C11" s="326" t="s">
        <v>772</v>
      </c>
      <c r="D11" s="327"/>
    </row>
    <row r="12" spans="1:4" ht="64.5" customHeight="1">
      <c r="A12" s="168">
        <v>635</v>
      </c>
      <c r="B12" s="294"/>
      <c r="C12" s="328" t="s">
        <v>773</v>
      </c>
      <c r="D12" s="329"/>
    </row>
    <row r="13" spans="1:4" ht="64.5" customHeight="1">
      <c r="A13" s="283">
        <v>635</v>
      </c>
      <c r="B13" s="295" t="s">
        <v>445</v>
      </c>
      <c r="C13" s="318" t="s">
        <v>774</v>
      </c>
      <c r="D13" s="318"/>
    </row>
    <row r="14" spans="1:4" ht="64.5" customHeight="1">
      <c r="A14" s="283">
        <v>635</v>
      </c>
      <c r="B14" s="295" t="s">
        <v>449</v>
      </c>
      <c r="C14" s="318" t="s">
        <v>450</v>
      </c>
      <c r="D14" s="318"/>
    </row>
    <row r="15" spans="1:4" ht="64.5" customHeight="1">
      <c r="A15" s="283">
        <v>635</v>
      </c>
      <c r="B15" s="295" t="s">
        <v>453</v>
      </c>
      <c r="C15" s="318" t="s">
        <v>775</v>
      </c>
      <c r="D15" s="318"/>
    </row>
    <row r="16" spans="1:4" ht="64.5" customHeight="1">
      <c r="A16" s="283">
        <v>635</v>
      </c>
      <c r="B16" s="295" t="s">
        <v>776</v>
      </c>
      <c r="C16" s="318" t="s">
        <v>764</v>
      </c>
      <c r="D16" s="318"/>
    </row>
    <row r="17" spans="1:4" ht="64.5" customHeight="1">
      <c r="A17" s="283">
        <v>635</v>
      </c>
      <c r="B17" s="295" t="s">
        <v>459</v>
      </c>
      <c r="C17" s="318" t="s">
        <v>460</v>
      </c>
      <c r="D17" s="318"/>
    </row>
    <row r="18" spans="1:4" ht="64.5" customHeight="1">
      <c r="A18" s="283">
        <v>635</v>
      </c>
      <c r="B18" s="295" t="s">
        <v>777</v>
      </c>
      <c r="C18" s="318" t="s">
        <v>765</v>
      </c>
      <c r="D18" s="318"/>
    </row>
    <row r="19" spans="1:4" ht="64.5" customHeight="1">
      <c r="A19" s="283">
        <v>635</v>
      </c>
      <c r="B19" s="295" t="s">
        <v>778</v>
      </c>
      <c r="C19" s="318" t="s">
        <v>779</v>
      </c>
      <c r="D19" s="318"/>
    </row>
    <row r="20" spans="1:4" ht="64.5" customHeight="1">
      <c r="A20" s="283">
        <v>635</v>
      </c>
      <c r="B20" s="295" t="s">
        <v>780</v>
      </c>
      <c r="C20" s="318" t="s">
        <v>781</v>
      </c>
      <c r="D20" s="318"/>
    </row>
    <row r="21" spans="1:4" ht="64.5" customHeight="1">
      <c r="A21" s="283">
        <v>635</v>
      </c>
      <c r="B21" s="295" t="s">
        <v>465</v>
      </c>
      <c r="C21" s="318" t="s">
        <v>466</v>
      </c>
      <c r="D21" s="318"/>
    </row>
    <row r="22" spans="1:4" ht="64.5" customHeight="1">
      <c r="A22" s="283">
        <v>635</v>
      </c>
      <c r="B22" s="295" t="s">
        <v>782</v>
      </c>
      <c r="C22" s="318" t="s">
        <v>758</v>
      </c>
      <c r="D22" s="318"/>
    </row>
    <row r="23" spans="1:4" ht="64.5" customHeight="1">
      <c r="A23" s="283">
        <v>635</v>
      </c>
      <c r="B23" s="295" t="s">
        <v>783</v>
      </c>
      <c r="C23" s="318" t="s">
        <v>759</v>
      </c>
      <c r="D23" s="318"/>
    </row>
    <row r="24" spans="1:4" ht="64.5" customHeight="1">
      <c r="A24" s="283">
        <v>635</v>
      </c>
      <c r="B24" s="295" t="s">
        <v>784</v>
      </c>
      <c r="C24" s="318" t="s">
        <v>785</v>
      </c>
      <c r="D24" s="318"/>
    </row>
    <row r="25" spans="1:4" ht="64.5" customHeight="1">
      <c r="A25" s="283">
        <v>635</v>
      </c>
      <c r="B25" s="295" t="s">
        <v>786</v>
      </c>
      <c r="C25" s="318" t="s">
        <v>787</v>
      </c>
      <c r="D25" s="318"/>
    </row>
    <row r="26" spans="1:4" ht="64.5" customHeight="1">
      <c r="A26" s="283">
        <v>635</v>
      </c>
      <c r="B26" s="295" t="s">
        <v>481</v>
      </c>
      <c r="C26" s="318" t="s">
        <v>482</v>
      </c>
      <c r="D26" s="318"/>
    </row>
    <row r="27" spans="1:4" ht="64.5" customHeight="1">
      <c r="A27" s="283">
        <v>635</v>
      </c>
      <c r="B27" s="295" t="s">
        <v>788</v>
      </c>
      <c r="C27" s="318" t="s">
        <v>789</v>
      </c>
      <c r="D27" s="318"/>
    </row>
    <row r="28" spans="1:4" ht="64.5" customHeight="1">
      <c r="A28" s="283">
        <v>635</v>
      </c>
      <c r="B28" s="295" t="s">
        <v>790</v>
      </c>
      <c r="C28" s="318" t="s">
        <v>791</v>
      </c>
      <c r="D28" s="318"/>
    </row>
    <row r="29" spans="1:4" ht="47.25" customHeight="1">
      <c r="A29" s="283">
        <v>635</v>
      </c>
      <c r="B29" s="295" t="s">
        <v>487</v>
      </c>
      <c r="C29" s="318" t="s">
        <v>488</v>
      </c>
      <c r="D29" s="318"/>
    </row>
    <row r="30" spans="1:4" ht="49.5" customHeight="1">
      <c r="A30" s="283">
        <v>635</v>
      </c>
      <c r="B30" s="295" t="s">
        <v>491</v>
      </c>
      <c r="C30" s="318" t="s">
        <v>492</v>
      </c>
      <c r="D30" s="318"/>
    </row>
    <row r="31" spans="1:4" ht="64.5" customHeight="1">
      <c r="A31" s="283">
        <v>635</v>
      </c>
      <c r="B31" s="295" t="s">
        <v>497</v>
      </c>
      <c r="C31" s="318" t="s">
        <v>498</v>
      </c>
      <c r="D31" s="318"/>
    </row>
    <row r="32" spans="1:4" ht="47.25" customHeight="1">
      <c r="A32" s="283">
        <v>635</v>
      </c>
      <c r="B32" s="295" t="s">
        <v>792</v>
      </c>
      <c r="C32" s="318" t="s">
        <v>766</v>
      </c>
      <c r="D32" s="318"/>
    </row>
    <row r="33" spans="1:4" ht="64.5" customHeight="1">
      <c r="A33" s="283">
        <v>635</v>
      </c>
      <c r="B33" s="295" t="s">
        <v>793</v>
      </c>
      <c r="C33" s="318" t="s">
        <v>762</v>
      </c>
      <c r="D33" s="318"/>
    </row>
    <row r="34" spans="1:4" ht="36.75" customHeight="1">
      <c r="A34" s="283">
        <v>635</v>
      </c>
      <c r="B34" s="295" t="s">
        <v>503</v>
      </c>
      <c r="C34" s="318" t="s">
        <v>504</v>
      </c>
      <c r="D34" s="318"/>
    </row>
    <row r="35" spans="1:4" ht="34.5" customHeight="1">
      <c r="A35" s="283">
        <v>635</v>
      </c>
      <c r="B35" s="295" t="s">
        <v>794</v>
      </c>
      <c r="C35" s="318" t="s">
        <v>760</v>
      </c>
      <c r="D35" s="318"/>
    </row>
    <row r="36" spans="1:4" ht="53.25" customHeight="1">
      <c r="A36" s="283">
        <v>635</v>
      </c>
      <c r="B36" s="295" t="s">
        <v>795</v>
      </c>
      <c r="C36" s="318" t="s">
        <v>761</v>
      </c>
      <c r="D36" s="318"/>
    </row>
    <row r="37" spans="1:4" ht="27.75" customHeight="1">
      <c r="A37" s="283">
        <v>635</v>
      </c>
      <c r="B37" s="295" t="s">
        <v>509</v>
      </c>
      <c r="C37" s="318" t="s">
        <v>510</v>
      </c>
      <c r="D37" s="318"/>
    </row>
    <row r="38" spans="1:4" ht="30.75" customHeight="1">
      <c r="A38" s="283">
        <v>635</v>
      </c>
      <c r="B38" s="295" t="s">
        <v>519</v>
      </c>
      <c r="C38" s="318" t="s">
        <v>520</v>
      </c>
      <c r="D38" s="318"/>
    </row>
    <row r="39" spans="1:4" ht="36" customHeight="1">
      <c r="A39" s="283">
        <v>635</v>
      </c>
      <c r="B39" s="295" t="s">
        <v>796</v>
      </c>
      <c r="C39" s="318" t="s">
        <v>797</v>
      </c>
      <c r="D39" s="318"/>
    </row>
    <row r="40" spans="1:4" ht="64.5" customHeight="1">
      <c r="A40" s="283">
        <v>635</v>
      </c>
      <c r="B40" s="296" t="s">
        <v>798</v>
      </c>
      <c r="C40" s="318" t="s">
        <v>799</v>
      </c>
      <c r="D40" s="318"/>
    </row>
    <row r="41" spans="1:4" ht="64.5" customHeight="1">
      <c r="A41" s="283">
        <v>635</v>
      </c>
      <c r="B41" s="295" t="s">
        <v>525</v>
      </c>
      <c r="C41" s="318" t="s">
        <v>526</v>
      </c>
      <c r="D41" s="318"/>
    </row>
    <row r="42" spans="1:4" ht="64.5" customHeight="1">
      <c r="A42" s="283">
        <v>635</v>
      </c>
      <c r="B42" s="295" t="s">
        <v>800</v>
      </c>
      <c r="C42" s="318" t="s">
        <v>801</v>
      </c>
      <c r="D42" s="318"/>
    </row>
    <row r="43" spans="1:4" ht="45.75" customHeight="1">
      <c r="A43" s="283">
        <v>635</v>
      </c>
      <c r="B43" s="295" t="s">
        <v>802</v>
      </c>
      <c r="C43" s="318" t="s">
        <v>803</v>
      </c>
      <c r="D43" s="318"/>
    </row>
    <row r="44" spans="1:4" ht="42" customHeight="1">
      <c r="A44" s="283">
        <v>635</v>
      </c>
      <c r="B44" s="297" t="s">
        <v>804</v>
      </c>
      <c r="C44" s="318" t="s">
        <v>805</v>
      </c>
      <c r="D44" s="318"/>
    </row>
    <row r="45" spans="1:4" ht="34.5" customHeight="1">
      <c r="A45" s="298">
        <v>635</v>
      </c>
      <c r="B45" s="299" t="s">
        <v>529</v>
      </c>
      <c r="C45" s="322" t="s">
        <v>530</v>
      </c>
      <c r="D45" s="323"/>
    </row>
    <row r="46" spans="1:4" ht="45" customHeight="1">
      <c r="A46" s="283">
        <v>635</v>
      </c>
      <c r="B46" s="300" t="s">
        <v>533</v>
      </c>
      <c r="C46" s="324" t="s">
        <v>534</v>
      </c>
      <c r="D46" s="325"/>
    </row>
    <row r="47" spans="1:4" ht="54" customHeight="1">
      <c r="A47" s="301">
        <v>635</v>
      </c>
      <c r="B47" s="302" t="s">
        <v>537</v>
      </c>
      <c r="C47" s="320" t="s">
        <v>806</v>
      </c>
      <c r="D47" s="321"/>
    </row>
    <row r="48" spans="1:4" ht="26.25" customHeight="1">
      <c r="A48" s="283">
        <v>635</v>
      </c>
      <c r="B48" s="295" t="s">
        <v>541</v>
      </c>
      <c r="C48" s="318" t="s">
        <v>542</v>
      </c>
      <c r="D48" s="318"/>
    </row>
    <row r="49" spans="1:4" ht="40.5" customHeight="1">
      <c r="A49" s="283">
        <v>635</v>
      </c>
      <c r="B49" s="295" t="s">
        <v>547</v>
      </c>
      <c r="C49" s="318" t="s">
        <v>548</v>
      </c>
      <c r="D49" s="318"/>
    </row>
    <row r="50" spans="1:4" ht="28.5" customHeight="1">
      <c r="A50" s="283">
        <v>635</v>
      </c>
      <c r="B50" s="295" t="s">
        <v>807</v>
      </c>
      <c r="C50" s="318" t="s">
        <v>808</v>
      </c>
      <c r="D50" s="318"/>
    </row>
    <row r="51" spans="1:4" ht="64.5" customHeight="1">
      <c r="A51" s="283">
        <v>635</v>
      </c>
      <c r="B51" s="295" t="s">
        <v>809</v>
      </c>
      <c r="C51" s="318" t="s">
        <v>810</v>
      </c>
      <c r="D51" s="318"/>
    </row>
    <row r="52" spans="1:4" ht="46.5" customHeight="1">
      <c r="A52" s="283">
        <v>635</v>
      </c>
      <c r="B52" s="295" t="s">
        <v>811</v>
      </c>
      <c r="C52" s="319" t="s">
        <v>812</v>
      </c>
      <c r="D52" s="319"/>
    </row>
    <row r="53" spans="1:4" ht="35.25" customHeight="1">
      <c r="A53" s="283">
        <v>635</v>
      </c>
      <c r="B53" s="295" t="s">
        <v>552</v>
      </c>
      <c r="C53" s="318" t="s">
        <v>553</v>
      </c>
      <c r="D53" s="318"/>
    </row>
    <row r="54" spans="1:4" ht="24" customHeight="1">
      <c r="A54" s="283">
        <v>635</v>
      </c>
      <c r="B54" s="295" t="s">
        <v>558</v>
      </c>
      <c r="C54" s="318" t="s">
        <v>557</v>
      </c>
      <c r="D54" s="318"/>
    </row>
    <row r="55" spans="1:4" ht="64.5" customHeight="1">
      <c r="A55" s="283">
        <v>635</v>
      </c>
      <c r="B55" s="295" t="s">
        <v>813</v>
      </c>
      <c r="C55" s="318" t="s">
        <v>814</v>
      </c>
      <c r="D55" s="318"/>
    </row>
    <row r="56" spans="1:4" ht="46.5" customHeight="1">
      <c r="A56" s="283">
        <v>635</v>
      </c>
      <c r="B56" s="295" t="s">
        <v>815</v>
      </c>
      <c r="C56" s="318" t="s">
        <v>816</v>
      </c>
      <c r="D56" s="318"/>
    </row>
    <row r="57" spans="1:4" ht="37.5" customHeight="1">
      <c r="A57" s="283">
        <v>635</v>
      </c>
      <c r="B57" s="295" t="s">
        <v>565</v>
      </c>
      <c r="C57" s="318" t="s">
        <v>566</v>
      </c>
      <c r="D57" s="318"/>
    </row>
    <row r="58" spans="1:4" ht="36.75" customHeight="1">
      <c r="A58" s="283">
        <v>635</v>
      </c>
      <c r="B58" s="295" t="s">
        <v>817</v>
      </c>
      <c r="C58" s="318" t="s">
        <v>818</v>
      </c>
      <c r="D58" s="318"/>
    </row>
    <row r="59" spans="1:4" ht="48" customHeight="1">
      <c r="A59" s="283">
        <v>635</v>
      </c>
      <c r="B59" s="295" t="s">
        <v>819</v>
      </c>
      <c r="C59" s="319" t="s">
        <v>820</v>
      </c>
      <c r="D59" s="319"/>
    </row>
    <row r="60" spans="1:4" ht="64.5" customHeight="1">
      <c r="A60" s="134"/>
      <c r="B60" s="134"/>
      <c r="C60" s="136"/>
      <c r="D60" s="136"/>
    </row>
    <row r="61" spans="1:4" ht="12.75">
      <c r="A61" s="134"/>
      <c r="B61" s="134"/>
      <c r="C61" s="136"/>
      <c r="D61" s="136"/>
    </row>
    <row r="62" spans="1:4" ht="12.75">
      <c r="A62" s="134"/>
      <c r="B62" s="134"/>
      <c r="C62" s="136"/>
      <c r="D62" s="136"/>
    </row>
    <row r="63" spans="1:4" ht="12.75">
      <c r="A63" s="134"/>
      <c r="B63" s="134"/>
      <c r="C63" s="136"/>
      <c r="D63" s="136"/>
    </row>
    <row r="64" spans="1:4" ht="12.75">
      <c r="A64" s="134"/>
      <c r="B64" s="134"/>
      <c r="C64" s="136"/>
      <c r="D64" s="136"/>
    </row>
    <row r="65" spans="1:4" ht="12.75">
      <c r="A65" s="134"/>
      <c r="B65" s="134"/>
      <c r="C65" s="136"/>
      <c r="D65" s="136"/>
    </row>
    <row r="66" spans="1:4" ht="12.75">
      <c r="A66" s="134"/>
      <c r="B66" s="134"/>
      <c r="C66" s="136"/>
      <c r="D66" s="136"/>
    </row>
    <row r="67" spans="1:4" ht="12.75">
      <c r="A67" s="134"/>
      <c r="B67" s="134"/>
      <c r="C67" s="136"/>
      <c r="D67" s="136"/>
    </row>
    <row r="68" spans="1:4" ht="12.75">
      <c r="A68" s="134"/>
      <c r="B68" s="134"/>
      <c r="C68" s="136"/>
      <c r="D68" s="136"/>
    </row>
    <row r="69" spans="1:4" ht="12.75">
      <c r="A69" s="134"/>
      <c r="B69" s="134"/>
      <c r="C69" s="136"/>
      <c r="D69" s="136"/>
    </row>
    <row r="70" spans="1:4" ht="12.75">
      <c r="A70" s="134"/>
      <c r="B70" s="134"/>
      <c r="C70" s="136"/>
      <c r="D70" s="136"/>
    </row>
    <row r="71" spans="1:4" ht="12.75">
      <c r="A71" s="134"/>
      <c r="B71" s="134"/>
      <c r="C71" s="136"/>
      <c r="D71" s="136"/>
    </row>
    <row r="72" spans="1:4" ht="12.75">
      <c r="A72" s="134"/>
      <c r="B72" s="134"/>
      <c r="C72" s="136"/>
      <c r="D72" s="136"/>
    </row>
    <row r="73" spans="1:4" ht="12.75">
      <c r="A73" s="134"/>
      <c r="B73" s="134"/>
      <c r="C73" s="136"/>
      <c r="D73" s="136"/>
    </row>
    <row r="74" spans="1:4" ht="12.75">
      <c r="A74" s="134"/>
      <c r="B74" s="134"/>
      <c r="C74" s="136"/>
      <c r="D74" s="136"/>
    </row>
    <row r="75" spans="1:4" ht="12.75">
      <c r="A75" s="134"/>
      <c r="B75" s="134"/>
      <c r="C75" s="136"/>
      <c r="D75" s="136"/>
    </row>
    <row r="76" spans="3:4" ht="12.75">
      <c r="C76" s="137"/>
      <c r="D76" s="137"/>
    </row>
    <row r="77" spans="3:4" ht="12.75">
      <c r="C77" s="137"/>
      <c r="D77" s="137"/>
    </row>
    <row r="78" spans="3:4" ht="12.75">
      <c r="C78" s="137"/>
      <c r="D78" s="137"/>
    </row>
    <row r="79" spans="3:4" ht="12.75">
      <c r="C79" s="137"/>
      <c r="D79" s="137"/>
    </row>
    <row r="80" spans="3:4" ht="12.75">
      <c r="C80" s="137"/>
      <c r="D80" s="137"/>
    </row>
    <row r="81" spans="3:4" ht="12.75">
      <c r="C81" s="137"/>
      <c r="D81" s="137"/>
    </row>
    <row r="82" spans="3:4" ht="12.75">
      <c r="C82" s="137"/>
      <c r="D82" s="137"/>
    </row>
    <row r="83" spans="3:4" ht="12.75">
      <c r="C83" s="137"/>
      <c r="D83" s="137"/>
    </row>
    <row r="84" spans="3:4" ht="12.75">
      <c r="C84" s="137"/>
      <c r="D84" s="137"/>
    </row>
    <row r="85" spans="3:4" ht="12.75">
      <c r="C85" s="137"/>
      <c r="D85" s="137"/>
    </row>
    <row r="86" spans="3:4" ht="12.75">
      <c r="C86" s="137"/>
      <c r="D86" s="137"/>
    </row>
    <row r="87" spans="3:4" ht="12.75">
      <c r="C87" s="137"/>
      <c r="D87" s="137"/>
    </row>
    <row r="88" spans="3:4" ht="12.75">
      <c r="C88" s="137"/>
      <c r="D88" s="137"/>
    </row>
    <row r="89" spans="3:4" ht="12.75">
      <c r="C89" s="137"/>
      <c r="D89" s="137"/>
    </row>
    <row r="90" spans="3:4" ht="12.75">
      <c r="C90" s="137"/>
      <c r="D90" s="137"/>
    </row>
    <row r="91" spans="3:4" ht="12.75">
      <c r="C91" s="137"/>
      <c r="D91" s="137"/>
    </row>
    <row r="92" spans="3:4" ht="12.75">
      <c r="C92" s="137"/>
      <c r="D92" s="137"/>
    </row>
    <row r="93" spans="3:4" ht="12.75">
      <c r="C93" s="137"/>
      <c r="D93" s="137"/>
    </row>
    <row r="94" spans="3:4" ht="12.75">
      <c r="C94" s="137"/>
      <c r="D94" s="137"/>
    </row>
    <row r="95" spans="3:4" ht="12.75">
      <c r="C95" s="137"/>
      <c r="D95" s="137"/>
    </row>
    <row r="96" spans="3:4" ht="12.75">
      <c r="C96" s="137"/>
      <c r="D96" s="137"/>
    </row>
    <row r="97" spans="3:4" ht="12.75">
      <c r="C97" s="137"/>
      <c r="D97" s="137"/>
    </row>
    <row r="98" spans="3:4" ht="12.75">
      <c r="C98" s="137"/>
      <c r="D98" s="137"/>
    </row>
  </sheetData>
  <sheetProtection/>
  <mergeCells count="55">
    <mergeCell ref="C1:D1"/>
    <mergeCell ref="C2:D2"/>
    <mergeCell ref="C3:D3"/>
    <mergeCell ref="C4:D4"/>
    <mergeCell ref="C5:D5"/>
    <mergeCell ref="A8:D9"/>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8:D58"/>
    <mergeCell ref="C59:D59"/>
    <mergeCell ref="C53:D53"/>
    <mergeCell ref="C54:D54"/>
    <mergeCell ref="C55:D55"/>
    <mergeCell ref="C56:D56"/>
    <mergeCell ref="C57:D5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D88"/>
  <sheetViews>
    <sheetView zoomScalePageLayoutView="0" workbookViewId="0" topLeftCell="A1">
      <selection activeCell="H9" sqref="H9"/>
    </sheetView>
  </sheetViews>
  <sheetFormatPr defaultColWidth="9.00390625" defaultRowHeight="12.75"/>
  <cols>
    <col min="1" max="1" width="8.625" style="127" bestFit="1" customWidth="1"/>
    <col min="2" max="2" width="24.25390625" style="127" bestFit="1" customWidth="1"/>
    <col min="3" max="3" width="30.125" style="128" customWidth="1"/>
    <col min="4" max="4" width="29.875" style="128" customWidth="1"/>
    <col min="5" max="16384" width="9.125" style="19" customWidth="1"/>
  </cols>
  <sheetData>
    <row r="1" spans="3:4" ht="12.75">
      <c r="C1" s="330" t="s">
        <v>370</v>
      </c>
      <c r="D1" s="330"/>
    </row>
    <row r="2" spans="3:4" ht="12.75">
      <c r="C2" s="330" t="s">
        <v>768</v>
      </c>
      <c r="D2" s="330"/>
    </row>
    <row r="3" spans="3:4" ht="12.75">
      <c r="C3" s="330" t="s">
        <v>58</v>
      </c>
      <c r="D3" s="330"/>
    </row>
    <row r="4" spans="3:4" ht="12.75">
      <c r="C4" s="330" t="s">
        <v>59</v>
      </c>
      <c r="D4" s="330"/>
    </row>
    <row r="5" spans="3:4" ht="12.75">
      <c r="C5" s="331" t="s">
        <v>878</v>
      </c>
      <c r="D5" s="330"/>
    </row>
    <row r="8" spans="1:4" ht="12.75">
      <c r="A8" s="332" t="s">
        <v>821</v>
      </c>
      <c r="B8" s="332"/>
      <c r="C8" s="332"/>
      <c r="D8" s="332"/>
    </row>
    <row r="9" spans="1:4" ht="25.5" customHeight="1">
      <c r="A9" s="332"/>
      <c r="B9" s="332"/>
      <c r="C9" s="332"/>
      <c r="D9" s="332"/>
    </row>
    <row r="12" spans="1:4" ht="38.25">
      <c r="A12" s="167" t="s">
        <v>371</v>
      </c>
      <c r="B12" s="167" t="s">
        <v>372</v>
      </c>
      <c r="C12" s="326" t="s">
        <v>568</v>
      </c>
      <c r="D12" s="327"/>
    </row>
    <row r="13" spans="1:4" ht="14.25">
      <c r="A13" s="168">
        <v>635</v>
      </c>
      <c r="B13" s="169"/>
      <c r="C13" s="333" t="s">
        <v>569</v>
      </c>
      <c r="D13" s="334"/>
    </row>
    <row r="14" spans="1:4" ht="34.5" customHeight="1">
      <c r="A14" s="170">
        <v>635</v>
      </c>
      <c r="B14" s="171" t="s">
        <v>570</v>
      </c>
      <c r="C14" s="318" t="s">
        <v>575</v>
      </c>
      <c r="D14" s="318"/>
    </row>
    <row r="15" spans="1:4" ht="33.75" customHeight="1">
      <c r="A15" s="170">
        <v>635</v>
      </c>
      <c r="B15" s="171" t="s">
        <v>571</v>
      </c>
      <c r="C15" s="318" t="s">
        <v>576</v>
      </c>
      <c r="D15" s="318"/>
    </row>
    <row r="16" spans="1:4" ht="40.5" customHeight="1">
      <c r="A16" s="170">
        <v>635</v>
      </c>
      <c r="B16" s="171" t="s">
        <v>381</v>
      </c>
      <c r="C16" s="318" t="s">
        <v>383</v>
      </c>
      <c r="D16" s="318"/>
    </row>
    <row r="17" spans="1:4" ht="40.5" customHeight="1">
      <c r="A17" s="170">
        <v>635</v>
      </c>
      <c r="B17" s="171" t="s">
        <v>382</v>
      </c>
      <c r="C17" s="318" t="s">
        <v>384</v>
      </c>
      <c r="D17" s="318"/>
    </row>
    <row r="18" spans="1:4" ht="34.5" customHeight="1">
      <c r="A18" s="170">
        <v>635</v>
      </c>
      <c r="B18" s="171" t="s">
        <v>375</v>
      </c>
      <c r="C18" s="318" t="s">
        <v>577</v>
      </c>
      <c r="D18" s="318"/>
    </row>
    <row r="19" spans="1:4" ht="33.75" customHeight="1">
      <c r="A19" s="170">
        <v>635</v>
      </c>
      <c r="B19" s="171" t="s">
        <v>572</v>
      </c>
      <c r="C19" s="318" t="s">
        <v>578</v>
      </c>
      <c r="D19" s="318"/>
    </row>
    <row r="20" spans="1:4" ht="30.75" customHeight="1">
      <c r="A20" s="170">
        <v>635</v>
      </c>
      <c r="B20" s="171" t="s">
        <v>573</v>
      </c>
      <c r="C20" s="318" t="s">
        <v>579</v>
      </c>
      <c r="D20" s="318"/>
    </row>
    <row r="21" spans="1:4" ht="12.75">
      <c r="A21" s="134"/>
      <c r="B21" s="134"/>
      <c r="C21" s="135"/>
      <c r="D21" s="135"/>
    </row>
    <row r="22" spans="1:4" ht="12.75">
      <c r="A22" s="134"/>
      <c r="B22" s="134"/>
      <c r="C22" s="135"/>
      <c r="D22" s="135"/>
    </row>
    <row r="23" spans="1:4" ht="12.75">
      <c r="A23" s="134"/>
      <c r="B23" s="134"/>
      <c r="C23" s="136"/>
      <c r="D23" s="136"/>
    </row>
    <row r="24" spans="1:4" ht="12.75">
      <c r="A24" s="134"/>
      <c r="B24" s="134"/>
      <c r="C24" s="136"/>
      <c r="D24" s="136"/>
    </row>
    <row r="25" spans="1:4" ht="12.75">
      <c r="A25" s="134"/>
      <c r="B25" s="134"/>
      <c r="C25" s="136"/>
      <c r="D25" s="136"/>
    </row>
    <row r="26" spans="1:4" ht="12.75">
      <c r="A26" s="134"/>
      <c r="B26" s="134"/>
      <c r="C26" s="136"/>
      <c r="D26" s="136"/>
    </row>
    <row r="27" spans="1:4" ht="12.75">
      <c r="A27" s="134"/>
      <c r="B27" s="134"/>
      <c r="C27" s="136"/>
      <c r="D27" s="136"/>
    </row>
    <row r="28" spans="1:4" ht="12.75">
      <c r="A28" s="134"/>
      <c r="B28" s="134"/>
      <c r="C28" s="136"/>
      <c r="D28" s="136"/>
    </row>
    <row r="29" spans="1:4" ht="12.75">
      <c r="A29" s="134"/>
      <c r="B29" s="134"/>
      <c r="C29" s="136"/>
      <c r="D29" s="136"/>
    </row>
    <row r="30" spans="1:4" ht="12.75">
      <c r="A30" s="134"/>
      <c r="B30" s="134"/>
      <c r="C30" s="136"/>
      <c r="D30" s="136"/>
    </row>
    <row r="31" spans="1:4" ht="12.75">
      <c r="A31" s="134"/>
      <c r="B31" s="134"/>
      <c r="C31" s="136"/>
      <c r="D31" s="136"/>
    </row>
    <row r="32" spans="1:4" ht="12.75">
      <c r="A32" s="134"/>
      <c r="B32" s="134"/>
      <c r="C32" s="136"/>
      <c r="D32" s="136"/>
    </row>
    <row r="33" spans="1:4" ht="12.75">
      <c r="A33" s="134"/>
      <c r="B33" s="134"/>
      <c r="C33" s="136"/>
      <c r="D33" s="136"/>
    </row>
    <row r="34" spans="1:4" ht="12.75">
      <c r="A34" s="134"/>
      <c r="B34" s="134"/>
      <c r="C34" s="136"/>
      <c r="D34" s="136"/>
    </row>
    <row r="35" spans="1:4" ht="12.75">
      <c r="A35" s="134"/>
      <c r="B35" s="134"/>
      <c r="C35" s="136"/>
      <c r="D35" s="136"/>
    </row>
    <row r="36" spans="1:4" ht="12.75">
      <c r="A36" s="134"/>
      <c r="B36" s="134"/>
      <c r="C36" s="136"/>
      <c r="D36" s="136"/>
    </row>
    <row r="37" spans="1:4" ht="12.75">
      <c r="A37" s="134"/>
      <c r="B37" s="134"/>
      <c r="C37" s="136"/>
      <c r="D37" s="136"/>
    </row>
    <row r="38" spans="1:4" ht="12.75">
      <c r="A38" s="134"/>
      <c r="B38" s="134"/>
      <c r="C38" s="136"/>
      <c r="D38" s="136"/>
    </row>
    <row r="39" spans="1:4" ht="12.75">
      <c r="A39" s="134"/>
      <c r="B39" s="134"/>
      <c r="C39" s="136"/>
      <c r="D39" s="136"/>
    </row>
    <row r="40" spans="1:4" ht="12.75">
      <c r="A40" s="134"/>
      <c r="B40" s="134"/>
      <c r="C40" s="136"/>
      <c r="D40" s="136"/>
    </row>
    <row r="41" spans="1:4" ht="12.75">
      <c r="A41" s="134"/>
      <c r="B41" s="134"/>
      <c r="C41" s="136"/>
      <c r="D41" s="136"/>
    </row>
    <row r="42" spans="1:4" ht="12.75">
      <c r="A42" s="134"/>
      <c r="B42" s="134"/>
      <c r="C42" s="136"/>
      <c r="D42" s="136"/>
    </row>
    <row r="43" spans="1:4" ht="12.75">
      <c r="A43" s="134"/>
      <c r="B43" s="134"/>
      <c r="C43" s="136"/>
      <c r="D43" s="136"/>
    </row>
    <row r="44" spans="1:4" ht="12.75">
      <c r="A44" s="134"/>
      <c r="B44" s="134"/>
      <c r="C44" s="136"/>
      <c r="D44" s="136"/>
    </row>
    <row r="45" spans="1:4" ht="12.75">
      <c r="A45" s="134"/>
      <c r="B45" s="134"/>
      <c r="C45" s="136"/>
      <c r="D45" s="136"/>
    </row>
    <row r="46" spans="1:4" ht="12.75">
      <c r="A46" s="134"/>
      <c r="B46" s="134"/>
      <c r="C46" s="136"/>
      <c r="D46" s="136"/>
    </row>
    <row r="47" spans="1:4" ht="12.75">
      <c r="A47" s="134"/>
      <c r="B47" s="134"/>
      <c r="C47" s="136"/>
      <c r="D47" s="136"/>
    </row>
    <row r="48" spans="1:4" ht="12.75">
      <c r="A48" s="134"/>
      <c r="B48" s="134"/>
      <c r="C48" s="136"/>
      <c r="D48" s="136"/>
    </row>
    <row r="49" spans="1:4" ht="12.75">
      <c r="A49" s="134"/>
      <c r="B49" s="134"/>
      <c r="C49" s="136"/>
      <c r="D49" s="136"/>
    </row>
    <row r="50" spans="1:4" ht="12.75">
      <c r="A50" s="134"/>
      <c r="B50" s="134"/>
      <c r="C50" s="136"/>
      <c r="D50" s="136"/>
    </row>
    <row r="51" spans="1:4" ht="12.75">
      <c r="A51" s="134"/>
      <c r="B51" s="134"/>
      <c r="C51" s="136"/>
      <c r="D51" s="136"/>
    </row>
    <row r="52" spans="1:4" ht="12.75">
      <c r="A52" s="134"/>
      <c r="B52" s="134"/>
      <c r="C52" s="136"/>
      <c r="D52" s="136"/>
    </row>
    <row r="53" spans="1:4" ht="12.75">
      <c r="A53" s="134"/>
      <c r="B53" s="134"/>
      <c r="C53" s="136"/>
      <c r="D53" s="136"/>
    </row>
    <row r="54" spans="1:4" ht="12.75">
      <c r="A54" s="134"/>
      <c r="B54" s="134"/>
      <c r="C54" s="136"/>
      <c r="D54" s="136"/>
    </row>
    <row r="55" spans="1:4" ht="12.75">
      <c r="A55" s="134"/>
      <c r="B55" s="134"/>
      <c r="C55" s="136"/>
      <c r="D55" s="136"/>
    </row>
    <row r="56" spans="1:4" ht="12.75">
      <c r="A56" s="134"/>
      <c r="B56" s="134"/>
      <c r="C56" s="136"/>
      <c r="D56" s="136"/>
    </row>
    <row r="57" spans="1:4" ht="12.75">
      <c r="A57" s="134"/>
      <c r="B57" s="134"/>
      <c r="C57" s="136"/>
      <c r="D57" s="136"/>
    </row>
    <row r="58" spans="1:4" ht="12.75">
      <c r="A58" s="134"/>
      <c r="B58" s="134"/>
      <c r="C58" s="136"/>
      <c r="D58" s="136"/>
    </row>
    <row r="59" spans="1:4" ht="12.75">
      <c r="A59" s="134"/>
      <c r="B59" s="134"/>
      <c r="C59" s="136"/>
      <c r="D59" s="136"/>
    </row>
    <row r="60" spans="1:4" ht="12.75">
      <c r="A60" s="134"/>
      <c r="B60" s="134"/>
      <c r="C60" s="136"/>
      <c r="D60" s="136"/>
    </row>
    <row r="61" spans="1:4" ht="12.75">
      <c r="A61" s="134"/>
      <c r="B61" s="134"/>
      <c r="C61" s="136"/>
      <c r="D61" s="136"/>
    </row>
    <row r="62" spans="1:4" ht="12.75">
      <c r="A62" s="134"/>
      <c r="B62" s="134"/>
      <c r="C62" s="136"/>
      <c r="D62" s="136"/>
    </row>
    <row r="63" spans="1:4" ht="12.75">
      <c r="A63" s="134"/>
      <c r="B63" s="134"/>
      <c r="C63" s="136"/>
      <c r="D63" s="136"/>
    </row>
    <row r="64" spans="1:4" ht="12.75">
      <c r="A64" s="134"/>
      <c r="B64" s="134"/>
      <c r="C64" s="136"/>
      <c r="D64" s="136"/>
    </row>
    <row r="65" spans="1:4" ht="12.75">
      <c r="A65" s="134"/>
      <c r="B65" s="134"/>
      <c r="C65" s="136"/>
      <c r="D65" s="136"/>
    </row>
    <row r="66" spans="3:4" ht="12.75">
      <c r="C66" s="137"/>
      <c r="D66" s="137"/>
    </row>
    <row r="67" spans="3:4" ht="12.75">
      <c r="C67" s="137"/>
      <c r="D67" s="137"/>
    </row>
    <row r="68" spans="3:4" ht="12.75">
      <c r="C68" s="137"/>
      <c r="D68" s="137"/>
    </row>
    <row r="69" spans="3:4" ht="12.75">
      <c r="C69" s="137"/>
      <c r="D69" s="137"/>
    </row>
    <row r="70" spans="3:4" ht="12.75">
      <c r="C70" s="137"/>
      <c r="D70" s="137"/>
    </row>
    <row r="71" spans="3:4" ht="12.75">
      <c r="C71" s="137"/>
      <c r="D71" s="137"/>
    </row>
    <row r="72" spans="3:4" ht="12.75">
      <c r="C72" s="137"/>
      <c r="D72" s="137"/>
    </row>
    <row r="73" spans="3:4" ht="12.75">
      <c r="C73" s="137"/>
      <c r="D73" s="137"/>
    </row>
    <row r="74" spans="3:4" ht="12.75">
      <c r="C74" s="137"/>
      <c r="D74" s="137"/>
    </row>
    <row r="75" spans="3:4" ht="12.75">
      <c r="C75" s="137"/>
      <c r="D75" s="137"/>
    </row>
    <row r="76" spans="3:4" ht="12.75">
      <c r="C76" s="137"/>
      <c r="D76" s="137"/>
    </row>
    <row r="77" spans="3:4" ht="12.75">
      <c r="C77" s="137"/>
      <c r="D77" s="137"/>
    </row>
    <row r="78" spans="3:4" ht="12.75">
      <c r="C78" s="137"/>
      <c r="D78" s="137"/>
    </row>
    <row r="79" spans="3:4" ht="12.75">
      <c r="C79" s="137"/>
      <c r="D79" s="137"/>
    </row>
    <row r="80" spans="3:4" ht="12.75">
      <c r="C80" s="137"/>
      <c r="D80" s="137"/>
    </row>
    <row r="81" spans="3:4" ht="12.75">
      <c r="C81" s="137"/>
      <c r="D81" s="137"/>
    </row>
    <row r="82" spans="3:4" ht="12.75">
      <c r="C82" s="137"/>
      <c r="D82" s="137"/>
    </row>
    <row r="83" spans="3:4" ht="12.75">
      <c r="C83" s="137"/>
      <c r="D83" s="137"/>
    </row>
    <row r="84" spans="3:4" ht="12.75">
      <c r="C84" s="137"/>
      <c r="D84" s="137"/>
    </row>
    <row r="85" spans="3:4" ht="12.75">
      <c r="C85" s="137"/>
      <c r="D85" s="137"/>
    </row>
    <row r="86" spans="3:4" ht="12.75">
      <c r="C86" s="137"/>
      <c r="D86" s="137"/>
    </row>
    <row r="87" spans="3:4" ht="12.75">
      <c r="C87" s="137"/>
      <c r="D87" s="137"/>
    </row>
    <row r="88" spans="3:4" ht="12.75">
      <c r="C88" s="137"/>
      <c r="D88" s="137"/>
    </row>
  </sheetData>
  <sheetProtection/>
  <mergeCells count="15">
    <mergeCell ref="C1:D1"/>
    <mergeCell ref="C2:D2"/>
    <mergeCell ref="C3:D3"/>
    <mergeCell ref="C4:D4"/>
    <mergeCell ref="C5:D5"/>
    <mergeCell ref="A8:D9"/>
    <mergeCell ref="C18:D18"/>
    <mergeCell ref="C19:D19"/>
    <mergeCell ref="C20:D20"/>
    <mergeCell ref="C12:D12"/>
    <mergeCell ref="C13:D13"/>
    <mergeCell ref="C14:D14"/>
    <mergeCell ref="C15:D15"/>
    <mergeCell ref="C16:D16"/>
    <mergeCell ref="C17:D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1">
      <selection activeCell="F12" sqref="F12"/>
    </sheetView>
  </sheetViews>
  <sheetFormatPr defaultColWidth="9.00390625" defaultRowHeight="12.75"/>
  <cols>
    <col min="1" max="1" width="14.00390625" style="19" customWidth="1"/>
    <col min="2" max="2" width="65.375" style="19" customWidth="1"/>
    <col min="3" max="16384" width="9.125" style="19" customWidth="1"/>
  </cols>
  <sheetData>
    <row r="1" ht="12.75">
      <c r="B1" s="5" t="s">
        <v>379</v>
      </c>
    </row>
    <row r="2" ht="12.75">
      <c r="B2" s="5" t="s">
        <v>667</v>
      </c>
    </row>
    <row r="3" ht="12.75">
      <c r="B3" s="5" t="s">
        <v>746</v>
      </c>
    </row>
    <row r="4" ht="12.75">
      <c r="B4" s="5" t="s">
        <v>57</v>
      </c>
    </row>
    <row r="5" ht="12.75">
      <c r="B5" s="20" t="s">
        <v>879</v>
      </c>
    </row>
    <row r="7" spans="1:2" ht="12.75">
      <c r="A7" s="317" t="s">
        <v>822</v>
      </c>
      <c r="B7" s="317"/>
    </row>
    <row r="8" spans="1:2" ht="12.75">
      <c r="A8" s="317" t="s">
        <v>823</v>
      </c>
      <c r="B8" s="317"/>
    </row>
    <row r="9" spans="1:2" ht="12.75">
      <c r="A9" s="317" t="s">
        <v>824</v>
      </c>
      <c r="B9" s="317"/>
    </row>
    <row r="10" ht="12.75">
      <c r="B10" s="303"/>
    </row>
    <row r="12" spans="1:2" ht="12.75">
      <c r="A12" s="3" t="s">
        <v>825</v>
      </c>
      <c r="B12" s="3" t="s">
        <v>726</v>
      </c>
    </row>
    <row r="13" spans="1:2" ht="12.75">
      <c r="A13" s="304" t="s">
        <v>826</v>
      </c>
      <c r="B13" s="7" t="s">
        <v>60</v>
      </c>
    </row>
    <row r="14" spans="1:2" ht="25.5">
      <c r="A14" s="305">
        <v>635</v>
      </c>
      <c r="B14" s="75" t="s">
        <v>827</v>
      </c>
    </row>
    <row r="15" spans="1:2" ht="12.75">
      <c r="A15" s="304" t="s">
        <v>828</v>
      </c>
      <c r="B15" s="7" t="s">
        <v>63</v>
      </c>
    </row>
  </sheetData>
  <sheetProtection/>
  <mergeCells count="3">
    <mergeCell ref="A7:B7"/>
    <mergeCell ref="A8:B8"/>
    <mergeCell ref="A9:B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F102"/>
  <sheetViews>
    <sheetView zoomScalePageLayoutView="0" workbookViewId="0" topLeftCell="A1">
      <selection activeCell="H13" sqref="H13"/>
    </sheetView>
  </sheetViews>
  <sheetFormatPr defaultColWidth="9.00390625" defaultRowHeight="12.75"/>
  <cols>
    <col min="1" max="1" width="4.375" style="19" bestFit="1" customWidth="1"/>
    <col min="2" max="2" width="23.75390625" style="140" bestFit="1" customWidth="1"/>
    <col min="3" max="3" width="67.00390625" style="19" customWidth="1"/>
    <col min="4" max="4" width="11.25390625" style="19" hidden="1" customWidth="1"/>
    <col min="5" max="5" width="10.125" style="19" hidden="1" customWidth="1"/>
    <col min="6" max="6" width="13.625" style="19" customWidth="1"/>
    <col min="7" max="16384" width="9.125" style="19" customWidth="1"/>
  </cols>
  <sheetData>
    <row r="1" ht="12.75">
      <c r="F1" s="20" t="s">
        <v>380</v>
      </c>
    </row>
    <row r="2" ht="12.75">
      <c r="F2" s="20" t="s">
        <v>768</v>
      </c>
    </row>
    <row r="3" ht="12.75">
      <c r="F3" s="5" t="s">
        <v>58</v>
      </c>
    </row>
    <row r="4" ht="12.75">
      <c r="F4" s="5" t="s">
        <v>59</v>
      </c>
    </row>
    <row r="5" ht="12.75">
      <c r="F5" s="20" t="s">
        <v>876</v>
      </c>
    </row>
    <row r="7" spans="1:6" ht="14.25">
      <c r="A7" s="335" t="s">
        <v>696</v>
      </c>
      <c r="B7" s="335"/>
      <c r="C7" s="335"/>
      <c r="D7" s="335"/>
      <c r="E7" s="335"/>
      <c r="F7" s="335"/>
    </row>
    <row r="8" spans="1:3" ht="14.25">
      <c r="A8" s="141"/>
      <c r="B8" s="141"/>
      <c r="C8" s="141"/>
    </row>
    <row r="9" ht="12.75">
      <c r="F9" s="5" t="s">
        <v>64</v>
      </c>
    </row>
    <row r="10" spans="1:6" ht="102">
      <c r="A10" s="336" t="s">
        <v>387</v>
      </c>
      <c r="B10" s="336"/>
      <c r="C10" s="142" t="s">
        <v>388</v>
      </c>
      <c r="D10" s="241" t="s">
        <v>697</v>
      </c>
      <c r="E10" s="241" t="s">
        <v>698</v>
      </c>
      <c r="F10" s="130" t="s">
        <v>389</v>
      </c>
    </row>
    <row r="11" spans="1:6" ht="12.75">
      <c r="A11" s="3">
        <v>1</v>
      </c>
      <c r="B11" s="143">
        <v>2</v>
      </c>
      <c r="C11" s="144">
        <v>3</v>
      </c>
      <c r="D11" s="242">
        <v>4</v>
      </c>
      <c r="E11" s="242">
        <v>5</v>
      </c>
      <c r="F11" s="3">
        <v>6</v>
      </c>
    </row>
    <row r="12" spans="1:6" ht="14.25">
      <c r="A12" s="145" t="s">
        <v>390</v>
      </c>
      <c r="B12" s="146" t="s">
        <v>391</v>
      </c>
      <c r="C12" s="147" t="s">
        <v>392</v>
      </c>
      <c r="D12" s="9">
        <f>D13+D20+D26+D37+D55+D18+D51+D67+D70</f>
        <v>148526.3</v>
      </c>
      <c r="E12" s="9">
        <f>E13+E20+E26+E37+E55+E18+E51+E67+E70</f>
        <v>10135.600000000002</v>
      </c>
      <c r="F12" s="9">
        <f>F13+F20+F26+F37+F55+F18+F51+F67+F70</f>
        <v>158661.90000000002</v>
      </c>
    </row>
    <row r="13" spans="1:6" ht="14.25">
      <c r="A13" s="145" t="s">
        <v>390</v>
      </c>
      <c r="B13" s="146" t="s">
        <v>393</v>
      </c>
      <c r="C13" s="148" t="s">
        <v>394</v>
      </c>
      <c r="D13" s="149">
        <f>D14</f>
        <v>49858.2</v>
      </c>
      <c r="E13" s="149">
        <f>E14</f>
        <v>4421.8</v>
      </c>
      <c r="F13" s="149">
        <f>F14</f>
        <v>54280</v>
      </c>
    </row>
    <row r="14" spans="1:6" ht="15">
      <c r="A14" s="150" t="s">
        <v>390</v>
      </c>
      <c r="B14" s="151" t="s">
        <v>395</v>
      </c>
      <c r="C14" s="152" t="s">
        <v>396</v>
      </c>
      <c r="D14" s="153">
        <f>D15+D16+D17</f>
        <v>49858.2</v>
      </c>
      <c r="E14" s="153">
        <f>E15+E16+E17</f>
        <v>4421.8</v>
      </c>
      <c r="F14" s="153">
        <f>F15+F16+F17</f>
        <v>54280</v>
      </c>
    </row>
    <row r="15" spans="1:6" ht="51">
      <c r="A15" s="150" t="s">
        <v>390</v>
      </c>
      <c r="B15" s="151" t="s">
        <v>397</v>
      </c>
      <c r="C15" s="154" t="s">
        <v>398</v>
      </c>
      <c r="D15" s="153">
        <v>45458</v>
      </c>
      <c r="E15" s="153">
        <f>F15-D15</f>
        <v>8542</v>
      </c>
      <c r="F15" s="153">
        <v>54000</v>
      </c>
    </row>
    <row r="16" spans="1:6" ht="76.5">
      <c r="A16" s="150" t="s">
        <v>390</v>
      </c>
      <c r="B16" s="151" t="s">
        <v>399</v>
      </c>
      <c r="C16" s="152" t="s">
        <v>400</v>
      </c>
      <c r="D16" s="153">
        <v>150</v>
      </c>
      <c r="E16" s="153">
        <f>F16-D16</f>
        <v>-50</v>
      </c>
      <c r="F16" s="153">
        <v>100</v>
      </c>
    </row>
    <row r="17" spans="1:6" ht="25.5">
      <c r="A17" s="155" t="s">
        <v>390</v>
      </c>
      <c r="B17" s="151" t="s">
        <v>401</v>
      </c>
      <c r="C17" s="154" t="s">
        <v>402</v>
      </c>
      <c r="D17" s="153">
        <v>4250.2</v>
      </c>
      <c r="E17" s="153">
        <f>F17-D17</f>
        <v>-4070.2</v>
      </c>
      <c r="F17" s="153">
        <v>180</v>
      </c>
    </row>
    <row r="18" spans="1:6" ht="42.75">
      <c r="A18" s="145" t="s">
        <v>390</v>
      </c>
      <c r="B18" s="146" t="s">
        <v>403</v>
      </c>
      <c r="C18" s="156" t="s">
        <v>404</v>
      </c>
      <c r="D18" s="149">
        <f>D19</f>
        <v>1909.1</v>
      </c>
      <c r="E18" s="149">
        <f>E19</f>
        <v>200.5999999999999</v>
      </c>
      <c r="F18" s="149">
        <f>F19</f>
        <v>2109.7</v>
      </c>
    </row>
    <row r="19" spans="1:6" ht="25.5">
      <c r="A19" s="150" t="s">
        <v>390</v>
      </c>
      <c r="B19" s="151" t="s">
        <v>405</v>
      </c>
      <c r="C19" s="152" t="s">
        <v>406</v>
      </c>
      <c r="D19" s="153">
        <v>1909.1</v>
      </c>
      <c r="E19" s="153">
        <f>F19-D19</f>
        <v>200.5999999999999</v>
      </c>
      <c r="F19" s="153">
        <v>2109.7</v>
      </c>
    </row>
    <row r="20" spans="1:6" ht="14.25">
      <c r="A20" s="157" t="s">
        <v>390</v>
      </c>
      <c r="B20" s="146" t="s">
        <v>407</v>
      </c>
      <c r="C20" s="148" t="s">
        <v>408</v>
      </c>
      <c r="D20" s="9">
        <f>D21+D24</f>
        <v>2100</v>
      </c>
      <c r="E20" s="9">
        <f>E21+E24</f>
        <v>-360</v>
      </c>
      <c r="F20" s="9">
        <f>F21+F24</f>
        <v>1740</v>
      </c>
    </row>
    <row r="21" spans="1:6" ht="15">
      <c r="A21" s="155" t="s">
        <v>390</v>
      </c>
      <c r="B21" s="151" t="s">
        <v>409</v>
      </c>
      <c r="C21" s="152" t="s">
        <v>410</v>
      </c>
      <c r="D21" s="8">
        <f>D22+D23</f>
        <v>1600</v>
      </c>
      <c r="E21" s="8">
        <f>E22+E23</f>
        <v>-50</v>
      </c>
      <c r="F21" s="8">
        <f>F22+F23</f>
        <v>1550</v>
      </c>
    </row>
    <row r="22" spans="1:6" ht="15">
      <c r="A22" s="155" t="s">
        <v>390</v>
      </c>
      <c r="B22" s="151" t="s">
        <v>411</v>
      </c>
      <c r="C22" s="152" t="s">
        <v>410</v>
      </c>
      <c r="D22" s="8">
        <v>1600</v>
      </c>
      <c r="E22" s="153">
        <f>F22-D22</f>
        <v>-50</v>
      </c>
      <c r="F22" s="8">
        <v>1550</v>
      </c>
    </row>
    <row r="23" spans="1:6" ht="25.5" hidden="1">
      <c r="A23" s="155" t="s">
        <v>390</v>
      </c>
      <c r="B23" s="151" t="s">
        <v>412</v>
      </c>
      <c r="C23" s="152" t="s">
        <v>413</v>
      </c>
      <c r="D23" s="8">
        <v>0</v>
      </c>
      <c r="E23" s="153">
        <f>F23-D23</f>
        <v>0</v>
      </c>
      <c r="F23" s="8">
        <v>0</v>
      </c>
    </row>
    <row r="24" spans="1:6" ht="15">
      <c r="A24" s="155" t="s">
        <v>390</v>
      </c>
      <c r="B24" s="151" t="s">
        <v>414</v>
      </c>
      <c r="C24" s="152" t="s">
        <v>415</v>
      </c>
      <c r="D24" s="8">
        <f>D25</f>
        <v>500</v>
      </c>
      <c r="E24" s="8">
        <f>E25</f>
        <v>-310</v>
      </c>
      <c r="F24" s="8">
        <f>F25</f>
        <v>190</v>
      </c>
    </row>
    <row r="25" spans="1:6" ht="15">
      <c r="A25" s="155" t="s">
        <v>390</v>
      </c>
      <c r="B25" s="151" t="s">
        <v>416</v>
      </c>
      <c r="C25" s="152" t="s">
        <v>415</v>
      </c>
      <c r="D25" s="8">
        <v>500</v>
      </c>
      <c r="E25" s="153">
        <f>F25-D25</f>
        <v>-310</v>
      </c>
      <c r="F25" s="8">
        <v>190</v>
      </c>
    </row>
    <row r="26" spans="1:6" ht="14.25">
      <c r="A26" s="157" t="s">
        <v>390</v>
      </c>
      <c r="B26" s="146" t="s">
        <v>417</v>
      </c>
      <c r="C26" s="148" t="s">
        <v>418</v>
      </c>
      <c r="D26" s="9">
        <f>D27+D29+D32</f>
        <v>71201.6</v>
      </c>
      <c r="E26" s="9">
        <f>E27+E29+E32</f>
        <v>-2401.6000000000004</v>
      </c>
      <c r="F26" s="9">
        <f>F27+F29+F32</f>
        <v>68800</v>
      </c>
    </row>
    <row r="27" spans="1:6" ht="15">
      <c r="A27" s="155" t="s">
        <v>390</v>
      </c>
      <c r="B27" s="151" t="s">
        <v>419</v>
      </c>
      <c r="C27" s="152" t="s">
        <v>420</v>
      </c>
      <c r="D27" s="8">
        <f>D28</f>
        <v>8761.6</v>
      </c>
      <c r="E27" s="8">
        <f>E28</f>
        <v>2438.3999999999996</v>
      </c>
      <c r="F27" s="8">
        <f>F28</f>
        <v>11200</v>
      </c>
    </row>
    <row r="28" spans="1:6" ht="25.5">
      <c r="A28" s="155" t="s">
        <v>390</v>
      </c>
      <c r="B28" s="151" t="s">
        <v>421</v>
      </c>
      <c r="C28" s="154" t="s">
        <v>422</v>
      </c>
      <c r="D28" s="8">
        <v>8761.6</v>
      </c>
      <c r="E28" s="153">
        <f>F28-D28</f>
        <v>2438.3999999999996</v>
      </c>
      <c r="F28" s="8">
        <v>11200</v>
      </c>
    </row>
    <row r="29" spans="1:6" ht="15">
      <c r="A29" s="155" t="s">
        <v>390</v>
      </c>
      <c r="B29" s="151" t="s">
        <v>423</v>
      </c>
      <c r="C29" s="154" t="s">
        <v>424</v>
      </c>
      <c r="D29" s="8">
        <f>D31+D30</f>
        <v>17440</v>
      </c>
      <c r="E29" s="8">
        <f>E31+E30</f>
        <v>-2640</v>
      </c>
      <c r="F29" s="8">
        <f>F31+F30</f>
        <v>14800</v>
      </c>
    </row>
    <row r="30" spans="1:6" ht="15">
      <c r="A30" s="155" t="s">
        <v>390</v>
      </c>
      <c r="B30" s="151" t="s">
        <v>425</v>
      </c>
      <c r="C30" s="154" t="s">
        <v>426</v>
      </c>
      <c r="D30" s="8">
        <v>2440</v>
      </c>
      <c r="E30" s="153">
        <f>F30-D30</f>
        <v>-140</v>
      </c>
      <c r="F30" s="8">
        <v>2300</v>
      </c>
    </row>
    <row r="31" spans="1:6" ht="15">
      <c r="A31" s="155" t="s">
        <v>390</v>
      </c>
      <c r="B31" s="151" t="s">
        <v>427</v>
      </c>
      <c r="C31" s="154" t="s">
        <v>428</v>
      </c>
      <c r="D31" s="8">
        <v>15000</v>
      </c>
      <c r="E31" s="153">
        <f>F31-D31</f>
        <v>-2500</v>
      </c>
      <c r="F31" s="8">
        <v>12500</v>
      </c>
    </row>
    <row r="32" spans="1:6" ht="15">
      <c r="A32" s="155" t="s">
        <v>390</v>
      </c>
      <c r="B32" s="151" t="s">
        <v>429</v>
      </c>
      <c r="C32" s="154" t="s">
        <v>430</v>
      </c>
      <c r="D32" s="8">
        <f>D33+D35</f>
        <v>45000</v>
      </c>
      <c r="E32" s="8">
        <f>E33+E35</f>
        <v>-2200</v>
      </c>
      <c r="F32" s="8">
        <f>F33+F35</f>
        <v>42800</v>
      </c>
    </row>
    <row r="33" spans="1:6" ht="15">
      <c r="A33" s="155" t="s">
        <v>390</v>
      </c>
      <c r="B33" s="151" t="s">
        <v>431</v>
      </c>
      <c r="C33" s="154" t="s">
        <v>432</v>
      </c>
      <c r="D33" s="8">
        <f>D34</f>
        <v>37000</v>
      </c>
      <c r="E33" s="8">
        <f>E34</f>
        <v>0</v>
      </c>
      <c r="F33" s="8">
        <f>F34</f>
        <v>37000</v>
      </c>
    </row>
    <row r="34" spans="1:6" ht="25.5">
      <c r="A34" s="155" t="s">
        <v>390</v>
      </c>
      <c r="B34" s="151" t="s">
        <v>433</v>
      </c>
      <c r="C34" s="152" t="s">
        <v>434</v>
      </c>
      <c r="D34" s="8">
        <v>37000</v>
      </c>
      <c r="E34" s="153">
        <f>F34-D34</f>
        <v>0</v>
      </c>
      <c r="F34" s="8">
        <v>37000</v>
      </c>
    </row>
    <row r="35" spans="1:6" ht="15">
      <c r="A35" s="155" t="s">
        <v>390</v>
      </c>
      <c r="B35" s="151" t="s">
        <v>435</v>
      </c>
      <c r="C35" s="154" t="s">
        <v>436</v>
      </c>
      <c r="D35" s="8">
        <f>D36</f>
        <v>8000</v>
      </c>
      <c r="E35" s="8">
        <f>E36</f>
        <v>-2200</v>
      </c>
      <c r="F35" s="8">
        <f>F36</f>
        <v>5800</v>
      </c>
    </row>
    <row r="36" spans="1:6" ht="25.5">
      <c r="A36" s="155" t="s">
        <v>390</v>
      </c>
      <c r="B36" s="151" t="s">
        <v>437</v>
      </c>
      <c r="C36" s="152" t="s">
        <v>438</v>
      </c>
      <c r="D36" s="8">
        <v>8000</v>
      </c>
      <c r="E36" s="153">
        <f>F36-D36</f>
        <v>-2200</v>
      </c>
      <c r="F36" s="8">
        <v>5800</v>
      </c>
    </row>
    <row r="37" spans="1:6" ht="42.75">
      <c r="A37" s="157" t="s">
        <v>390</v>
      </c>
      <c r="B37" s="146" t="s">
        <v>439</v>
      </c>
      <c r="C37" s="147" t="s">
        <v>440</v>
      </c>
      <c r="D37" s="9">
        <f>D38+D48+D45</f>
        <v>17899.5</v>
      </c>
      <c r="E37" s="9">
        <f>E38+E48+E45</f>
        <v>5130.200000000002</v>
      </c>
      <c r="F37" s="9">
        <f>F38+F48+F45</f>
        <v>23029.7</v>
      </c>
    </row>
    <row r="38" spans="1:6" ht="63.75">
      <c r="A38" s="155" t="s">
        <v>390</v>
      </c>
      <c r="B38" s="151" t="s">
        <v>441</v>
      </c>
      <c r="C38" s="152" t="s">
        <v>442</v>
      </c>
      <c r="D38" s="8">
        <f>D39+D41+D43</f>
        <v>15948</v>
      </c>
      <c r="E38" s="8">
        <f>E39+E41+E43</f>
        <v>4101.4000000000015</v>
      </c>
      <c r="F38" s="8">
        <f>F39+F41+F43</f>
        <v>20049.4</v>
      </c>
    </row>
    <row r="39" spans="1:6" ht="51">
      <c r="A39" s="155" t="s">
        <v>390</v>
      </c>
      <c r="B39" s="151" t="s">
        <v>443</v>
      </c>
      <c r="C39" s="152" t="s">
        <v>444</v>
      </c>
      <c r="D39" s="8">
        <f>D40</f>
        <v>14073</v>
      </c>
      <c r="E39" s="8">
        <f>E40</f>
        <v>3740.4000000000015</v>
      </c>
      <c r="F39" s="8">
        <f>F40</f>
        <v>17813.4</v>
      </c>
    </row>
    <row r="40" spans="1:6" ht="51">
      <c r="A40" s="155" t="s">
        <v>390</v>
      </c>
      <c r="B40" s="151" t="s">
        <v>445</v>
      </c>
      <c r="C40" s="154" t="s">
        <v>446</v>
      </c>
      <c r="D40" s="8">
        <v>14073</v>
      </c>
      <c r="E40" s="153">
        <f>F40-D40</f>
        <v>3740.4000000000015</v>
      </c>
      <c r="F40" s="8">
        <v>17813.4</v>
      </c>
    </row>
    <row r="41" spans="1:6" ht="51">
      <c r="A41" s="155" t="s">
        <v>390</v>
      </c>
      <c r="B41" s="151" t="s">
        <v>447</v>
      </c>
      <c r="C41" s="152" t="s">
        <v>448</v>
      </c>
      <c r="D41" s="8">
        <f>D42</f>
        <v>375</v>
      </c>
      <c r="E41" s="8">
        <f>E42</f>
        <v>79</v>
      </c>
      <c r="F41" s="8">
        <f>F42</f>
        <v>454</v>
      </c>
    </row>
    <row r="42" spans="1:6" ht="51">
      <c r="A42" s="155" t="s">
        <v>390</v>
      </c>
      <c r="B42" s="151" t="s">
        <v>449</v>
      </c>
      <c r="C42" s="154" t="s">
        <v>450</v>
      </c>
      <c r="D42" s="8">
        <v>375</v>
      </c>
      <c r="E42" s="153">
        <f>F42-D42</f>
        <v>79</v>
      </c>
      <c r="F42" s="8">
        <v>454</v>
      </c>
    </row>
    <row r="43" spans="1:6" ht="51">
      <c r="A43" s="155" t="s">
        <v>390</v>
      </c>
      <c r="B43" s="151" t="s">
        <v>451</v>
      </c>
      <c r="C43" s="152" t="s">
        <v>452</v>
      </c>
      <c r="D43" s="8">
        <f>D44</f>
        <v>1500</v>
      </c>
      <c r="E43" s="8">
        <f>E44</f>
        <v>282</v>
      </c>
      <c r="F43" s="8">
        <f>F44</f>
        <v>1782</v>
      </c>
    </row>
    <row r="44" spans="1:6" ht="51">
      <c r="A44" s="155" t="s">
        <v>390</v>
      </c>
      <c r="B44" s="151" t="s">
        <v>453</v>
      </c>
      <c r="C44" s="152" t="s">
        <v>454</v>
      </c>
      <c r="D44" s="8">
        <v>1500</v>
      </c>
      <c r="E44" s="153">
        <f>F44-D44</f>
        <v>282</v>
      </c>
      <c r="F44" s="8">
        <v>1782</v>
      </c>
    </row>
    <row r="45" spans="1:6" ht="25.5">
      <c r="A45" s="155" t="s">
        <v>390</v>
      </c>
      <c r="B45" s="151" t="s">
        <v>455</v>
      </c>
      <c r="C45" s="152" t="s">
        <v>456</v>
      </c>
      <c r="D45" s="8">
        <f aca="true" t="shared" si="0" ref="D45:F46">D46</f>
        <v>1.5</v>
      </c>
      <c r="E45" s="8">
        <f t="shared" si="0"/>
        <v>234.3</v>
      </c>
      <c r="F45" s="8">
        <f t="shared" si="0"/>
        <v>235.8</v>
      </c>
    </row>
    <row r="46" spans="1:6" ht="25.5">
      <c r="A46" s="155" t="s">
        <v>390</v>
      </c>
      <c r="B46" s="151" t="s">
        <v>457</v>
      </c>
      <c r="C46" s="152" t="s">
        <v>458</v>
      </c>
      <c r="D46" s="8">
        <f t="shared" si="0"/>
        <v>1.5</v>
      </c>
      <c r="E46" s="8">
        <f t="shared" si="0"/>
        <v>234.3</v>
      </c>
      <c r="F46" s="8">
        <f t="shared" si="0"/>
        <v>235.8</v>
      </c>
    </row>
    <row r="47" spans="1:6" ht="76.5">
      <c r="A47" s="155" t="s">
        <v>390</v>
      </c>
      <c r="B47" s="151" t="s">
        <v>459</v>
      </c>
      <c r="C47" s="152" t="s">
        <v>460</v>
      </c>
      <c r="D47" s="8">
        <v>1.5</v>
      </c>
      <c r="E47" s="153">
        <f>F47-D47</f>
        <v>234.3</v>
      </c>
      <c r="F47" s="8">
        <v>235.8</v>
      </c>
    </row>
    <row r="48" spans="1:6" ht="51">
      <c r="A48" s="155" t="s">
        <v>390</v>
      </c>
      <c r="B48" s="151" t="s">
        <v>461</v>
      </c>
      <c r="C48" s="152" t="s">
        <v>462</v>
      </c>
      <c r="D48" s="8">
        <f aca="true" t="shared" si="1" ref="D48:F49">D49</f>
        <v>1950</v>
      </c>
      <c r="E48" s="8">
        <f t="shared" si="1"/>
        <v>794.5</v>
      </c>
      <c r="F48" s="8">
        <f t="shared" si="1"/>
        <v>2744.5</v>
      </c>
    </row>
    <row r="49" spans="1:6" ht="51">
      <c r="A49" s="155" t="s">
        <v>390</v>
      </c>
      <c r="B49" s="151" t="s">
        <v>463</v>
      </c>
      <c r="C49" s="158" t="s">
        <v>464</v>
      </c>
      <c r="D49" s="8">
        <f t="shared" si="1"/>
        <v>1950</v>
      </c>
      <c r="E49" s="8">
        <f t="shared" si="1"/>
        <v>794.5</v>
      </c>
      <c r="F49" s="8">
        <f t="shared" si="1"/>
        <v>2744.5</v>
      </c>
    </row>
    <row r="50" spans="1:6" ht="51">
      <c r="A50" s="155" t="s">
        <v>390</v>
      </c>
      <c r="B50" s="151" t="s">
        <v>465</v>
      </c>
      <c r="C50" s="154" t="s">
        <v>466</v>
      </c>
      <c r="D50" s="8">
        <v>1950</v>
      </c>
      <c r="E50" s="153">
        <f>F50-D50</f>
        <v>794.5</v>
      </c>
      <c r="F50" s="8">
        <v>2744.5</v>
      </c>
    </row>
    <row r="51" spans="1:6" ht="28.5" hidden="1">
      <c r="A51" s="159" t="s">
        <v>390</v>
      </c>
      <c r="B51" s="160" t="s">
        <v>467</v>
      </c>
      <c r="C51" s="147" t="s">
        <v>468</v>
      </c>
      <c r="D51" s="9">
        <f aca="true" t="shared" si="2" ref="D51:F53">D52</f>
        <v>0</v>
      </c>
      <c r="E51" s="9">
        <f t="shared" si="2"/>
        <v>0</v>
      </c>
      <c r="F51" s="9">
        <f t="shared" si="2"/>
        <v>0</v>
      </c>
    </row>
    <row r="52" spans="1:6" ht="12.75" hidden="1">
      <c r="A52" s="161" t="s">
        <v>390</v>
      </c>
      <c r="B52" s="162" t="s">
        <v>469</v>
      </c>
      <c r="C52" s="154" t="s">
        <v>470</v>
      </c>
      <c r="D52" s="8">
        <f t="shared" si="2"/>
        <v>0</v>
      </c>
      <c r="E52" s="8">
        <f t="shared" si="2"/>
        <v>0</v>
      </c>
      <c r="F52" s="8">
        <f t="shared" si="2"/>
        <v>0</v>
      </c>
    </row>
    <row r="53" spans="1:6" ht="12.75" hidden="1">
      <c r="A53" s="161" t="s">
        <v>390</v>
      </c>
      <c r="B53" s="162" t="s">
        <v>471</v>
      </c>
      <c r="C53" s="154" t="s">
        <v>472</v>
      </c>
      <c r="D53" s="8">
        <f t="shared" si="2"/>
        <v>0</v>
      </c>
      <c r="E53" s="8">
        <f t="shared" si="2"/>
        <v>0</v>
      </c>
      <c r="F53" s="8">
        <f t="shared" si="2"/>
        <v>0</v>
      </c>
    </row>
    <row r="54" spans="1:6" ht="12.75" hidden="1">
      <c r="A54" s="161" t="s">
        <v>390</v>
      </c>
      <c r="B54" s="162" t="s">
        <v>473</v>
      </c>
      <c r="C54" s="154" t="s">
        <v>474</v>
      </c>
      <c r="D54" s="8">
        <v>0</v>
      </c>
      <c r="E54" s="153">
        <f>F54-D54</f>
        <v>0</v>
      </c>
      <c r="F54" s="8">
        <v>0</v>
      </c>
    </row>
    <row r="55" spans="1:6" ht="28.5">
      <c r="A55" s="157" t="s">
        <v>390</v>
      </c>
      <c r="B55" s="146" t="s">
        <v>475</v>
      </c>
      <c r="C55" s="147" t="s">
        <v>476</v>
      </c>
      <c r="D55" s="9">
        <f>D59+D56+D64</f>
        <v>5462.6</v>
      </c>
      <c r="E55" s="9">
        <f>E59+E56+E64</f>
        <v>3109.9</v>
      </c>
      <c r="F55" s="9">
        <f>F59+F56+F64</f>
        <v>8572.5</v>
      </c>
    </row>
    <row r="56" spans="1:6" ht="51">
      <c r="A56" s="163" t="s">
        <v>390</v>
      </c>
      <c r="B56" s="164" t="s">
        <v>477</v>
      </c>
      <c r="C56" s="165" t="s">
        <v>478</v>
      </c>
      <c r="D56" s="8">
        <f aca="true" t="shared" si="3" ref="D56:F57">D57</f>
        <v>1827.6</v>
      </c>
      <c r="E56" s="8">
        <f t="shared" si="3"/>
        <v>1971.1</v>
      </c>
      <c r="F56" s="8">
        <f t="shared" si="3"/>
        <v>3798.7</v>
      </c>
    </row>
    <row r="57" spans="1:6" ht="63.75">
      <c r="A57" s="163" t="s">
        <v>390</v>
      </c>
      <c r="B57" s="164" t="s">
        <v>479</v>
      </c>
      <c r="C57" s="165" t="s">
        <v>480</v>
      </c>
      <c r="D57" s="8">
        <f t="shared" si="3"/>
        <v>1827.6</v>
      </c>
      <c r="E57" s="8">
        <f t="shared" si="3"/>
        <v>1971.1</v>
      </c>
      <c r="F57" s="8">
        <f t="shared" si="3"/>
        <v>3798.7</v>
      </c>
    </row>
    <row r="58" spans="1:6" ht="63.75">
      <c r="A58" s="155" t="s">
        <v>390</v>
      </c>
      <c r="B58" s="151" t="s">
        <v>481</v>
      </c>
      <c r="C58" s="152" t="s">
        <v>482</v>
      </c>
      <c r="D58" s="8">
        <v>1827.6</v>
      </c>
      <c r="E58" s="153">
        <f>F58-D58</f>
        <v>1971.1</v>
      </c>
      <c r="F58" s="8">
        <v>3798.7</v>
      </c>
    </row>
    <row r="59" spans="1:6" ht="25.5">
      <c r="A59" s="155" t="s">
        <v>390</v>
      </c>
      <c r="B59" s="151" t="s">
        <v>483</v>
      </c>
      <c r="C59" s="152" t="s">
        <v>484</v>
      </c>
      <c r="D59" s="8">
        <f>D60+D62</f>
        <v>3500</v>
      </c>
      <c r="E59" s="8">
        <f>E60+E62</f>
        <v>1138.8000000000002</v>
      </c>
      <c r="F59" s="8">
        <f>F60+F62</f>
        <v>4638.8</v>
      </c>
    </row>
    <row r="60" spans="1:6" ht="25.5">
      <c r="A60" s="155" t="s">
        <v>390</v>
      </c>
      <c r="B60" s="151" t="s">
        <v>485</v>
      </c>
      <c r="C60" s="152" t="s">
        <v>486</v>
      </c>
      <c r="D60" s="8">
        <f>D61</f>
        <v>1000</v>
      </c>
      <c r="E60" s="8">
        <f>E61</f>
        <v>-500</v>
      </c>
      <c r="F60" s="8">
        <f>F61</f>
        <v>500</v>
      </c>
    </row>
    <row r="61" spans="1:6" ht="38.25">
      <c r="A61" s="155" t="s">
        <v>390</v>
      </c>
      <c r="B61" s="151" t="s">
        <v>487</v>
      </c>
      <c r="C61" s="154" t="s">
        <v>488</v>
      </c>
      <c r="D61" s="8">
        <v>1000</v>
      </c>
      <c r="E61" s="153">
        <f>F61-D61</f>
        <v>-500</v>
      </c>
      <c r="F61" s="8">
        <v>500</v>
      </c>
    </row>
    <row r="62" spans="1:6" ht="38.25">
      <c r="A62" s="155" t="s">
        <v>390</v>
      </c>
      <c r="B62" s="151" t="s">
        <v>489</v>
      </c>
      <c r="C62" s="152" t="s">
        <v>490</v>
      </c>
      <c r="D62" s="8">
        <f>D63</f>
        <v>2500</v>
      </c>
      <c r="E62" s="8">
        <f>E63</f>
        <v>1638.8000000000002</v>
      </c>
      <c r="F62" s="8">
        <f>F63</f>
        <v>4138.8</v>
      </c>
    </row>
    <row r="63" spans="1:6" ht="38.25">
      <c r="A63" s="155" t="s">
        <v>390</v>
      </c>
      <c r="B63" s="151" t="s">
        <v>491</v>
      </c>
      <c r="C63" s="152" t="s">
        <v>492</v>
      </c>
      <c r="D63" s="8">
        <v>2500</v>
      </c>
      <c r="E63" s="153">
        <f>F63-D63</f>
        <v>1638.8000000000002</v>
      </c>
      <c r="F63" s="8">
        <v>4138.8</v>
      </c>
    </row>
    <row r="64" spans="1:6" ht="51">
      <c r="A64" s="155" t="s">
        <v>390</v>
      </c>
      <c r="B64" s="151" t="s">
        <v>493</v>
      </c>
      <c r="C64" s="166" t="s">
        <v>494</v>
      </c>
      <c r="D64" s="8">
        <f aca="true" t="shared" si="4" ref="D64:F65">D65</f>
        <v>135</v>
      </c>
      <c r="E64" s="8">
        <f t="shared" si="4"/>
        <v>0</v>
      </c>
      <c r="F64" s="8">
        <f t="shared" si="4"/>
        <v>135</v>
      </c>
    </row>
    <row r="65" spans="1:6" ht="51">
      <c r="A65" s="155" t="s">
        <v>390</v>
      </c>
      <c r="B65" s="151" t="s">
        <v>495</v>
      </c>
      <c r="C65" s="166" t="s">
        <v>496</v>
      </c>
      <c r="D65" s="8">
        <f t="shared" si="4"/>
        <v>135</v>
      </c>
      <c r="E65" s="8">
        <f t="shared" si="4"/>
        <v>0</v>
      </c>
      <c r="F65" s="8">
        <f t="shared" si="4"/>
        <v>135</v>
      </c>
    </row>
    <row r="66" spans="1:6" ht="51">
      <c r="A66" s="155" t="s">
        <v>390</v>
      </c>
      <c r="B66" s="151" t="s">
        <v>497</v>
      </c>
      <c r="C66" s="152" t="s">
        <v>498</v>
      </c>
      <c r="D66" s="8">
        <v>135</v>
      </c>
      <c r="E66" s="153">
        <f>F66-D66</f>
        <v>0</v>
      </c>
      <c r="F66" s="8">
        <v>135</v>
      </c>
    </row>
    <row r="67" spans="1:6" ht="14.25">
      <c r="A67" s="159" t="s">
        <v>390</v>
      </c>
      <c r="B67" s="160" t="s">
        <v>499</v>
      </c>
      <c r="C67" s="156" t="s">
        <v>500</v>
      </c>
      <c r="D67" s="9">
        <f aca="true" t="shared" si="5" ref="D67:F68">D68</f>
        <v>95.3</v>
      </c>
      <c r="E67" s="9">
        <f t="shared" si="5"/>
        <v>34.7</v>
      </c>
      <c r="F67" s="9">
        <f t="shared" si="5"/>
        <v>130</v>
      </c>
    </row>
    <row r="68" spans="1:6" ht="25.5">
      <c r="A68" s="155" t="s">
        <v>390</v>
      </c>
      <c r="B68" s="151" t="s">
        <v>501</v>
      </c>
      <c r="C68" s="152" t="s">
        <v>502</v>
      </c>
      <c r="D68" s="8">
        <f t="shared" si="5"/>
        <v>95.3</v>
      </c>
      <c r="E68" s="8">
        <f t="shared" si="5"/>
        <v>34.7</v>
      </c>
      <c r="F68" s="8">
        <f t="shared" si="5"/>
        <v>130</v>
      </c>
    </row>
    <row r="69" spans="1:6" ht="25.5">
      <c r="A69" s="155" t="s">
        <v>390</v>
      </c>
      <c r="B69" s="151" t="s">
        <v>503</v>
      </c>
      <c r="C69" s="152" t="s">
        <v>504</v>
      </c>
      <c r="D69" s="8">
        <v>95.3</v>
      </c>
      <c r="E69" s="153">
        <f>F69-D69</f>
        <v>34.7</v>
      </c>
      <c r="F69" s="8">
        <v>130</v>
      </c>
    </row>
    <row r="70" spans="1:6" ht="14.25" hidden="1">
      <c r="A70" s="157" t="s">
        <v>390</v>
      </c>
      <c r="B70" s="146" t="s">
        <v>505</v>
      </c>
      <c r="C70" s="147" t="s">
        <v>506</v>
      </c>
      <c r="D70" s="9">
        <f aca="true" t="shared" si="6" ref="D70:F71">D71</f>
        <v>0</v>
      </c>
      <c r="E70" s="9">
        <f t="shared" si="6"/>
        <v>0</v>
      </c>
      <c r="F70" s="9">
        <f t="shared" si="6"/>
        <v>0</v>
      </c>
    </row>
    <row r="71" spans="1:6" ht="15" hidden="1">
      <c r="A71" s="155" t="s">
        <v>390</v>
      </c>
      <c r="B71" s="151" t="s">
        <v>507</v>
      </c>
      <c r="C71" s="152" t="s">
        <v>508</v>
      </c>
      <c r="D71" s="8">
        <f t="shared" si="6"/>
        <v>0</v>
      </c>
      <c r="E71" s="8">
        <f t="shared" si="6"/>
        <v>0</v>
      </c>
      <c r="F71" s="8">
        <f t="shared" si="6"/>
        <v>0</v>
      </c>
    </row>
    <row r="72" spans="1:6" ht="15" hidden="1">
      <c r="A72" s="155" t="s">
        <v>390</v>
      </c>
      <c r="B72" s="151" t="s">
        <v>509</v>
      </c>
      <c r="C72" s="152" t="s">
        <v>510</v>
      </c>
      <c r="D72" s="8">
        <v>0</v>
      </c>
      <c r="E72" s="153">
        <f>F72-D72</f>
        <v>0</v>
      </c>
      <c r="F72" s="8">
        <v>0</v>
      </c>
    </row>
    <row r="73" spans="1:6" ht="14.25">
      <c r="A73" s="157" t="s">
        <v>390</v>
      </c>
      <c r="B73" s="146" t="s">
        <v>511</v>
      </c>
      <c r="C73" s="148" t="s">
        <v>512</v>
      </c>
      <c r="D73" s="9">
        <f>D74+D98+D95</f>
        <v>17555.1</v>
      </c>
      <c r="E73" s="9">
        <f>E74+E98+E95</f>
        <v>-6471.8</v>
      </c>
      <c r="F73" s="9">
        <f>F74+F98+F95</f>
        <v>11083.3</v>
      </c>
    </row>
    <row r="74" spans="1:6" ht="25.5">
      <c r="A74" s="155" t="s">
        <v>390</v>
      </c>
      <c r="B74" s="151" t="s">
        <v>513</v>
      </c>
      <c r="C74" s="152" t="s">
        <v>514</v>
      </c>
      <c r="D74" s="153">
        <f>D75+D89+D78+D92</f>
        <v>17555.1</v>
      </c>
      <c r="E74" s="153">
        <f>E75+E89+E78+E92</f>
        <v>-6471.8</v>
      </c>
      <c r="F74" s="153">
        <f>F75+F89+F78+F92</f>
        <v>11083.3</v>
      </c>
    </row>
    <row r="75" spans="1:6" ht="15">
      <c r="A75" s="155" t="s">
        <v>390</v>
      </c>
      <c r="B75" s="151" t="s">
        <v>515</v>
      </c>
      <c r="C75" s="152" t="s">
        <v>516</v>
      </c>
      <c r="D75" s="8">
        <f aca="true" t="shared" si="7" ref="D75:F76">D76</f>
        <v>9822.8</v>
      </c>
      <c r="E75" s="8">
        <f t="shared" si="7"/>
        <v>532</v>
      </c>
      <c r="F75" s="8">
        <f t="shared" si="7"/>
        <v>10354.8</v>
      </c>
    </row>
    <row r="76" spans="1:6" ht="15">
      <c r="A76" s="155" t="s">
        <v>390</v>
      </c>
      <c r="B76" s="151" t="s">
        <v>517</v>
      </c>
      <c r="C76" s="152" t="s">
        <v>518</v>
      </c>
      <c r="D76" s="8">
        <f t="shared" si="7"/>
        <v>9822.8</v>
      </c>
      <c r="E76" s="8">
        <f t="shared" si="7"/>
        <v>532</v>
      </c>
      <c r="F76" s="8">
        <f t="shared" si="7"/>
        <v>10354.8</v>
      </c>
    </row>
    <row r="77" spans="1:6" ht="25.5">
      <c r="A77" s="155" t="s">
        <v>390</v>
      </c>
      <c r="B77" s="151" t="s">
        <v>519</v>
      </c>
      <c r="C77" s="152" t="s">
        <v>520</v>
      </c>
      <c r="D77" s="8">
        <v>9822.8</v>
      </c>
      <c r="E77" s="153">
        <f>F77-D77</f>
        <v>532</v>
      </c>
      <c r="F77" s="8">
        <v>10354.8</v>
      </c>
    </row>
    <row r="78" spans="1:6" ht="25.5" hidden="1">
      <c r="A78" s="155" t="s">
        <v>390</v>
      </c>
      <c r="B78" s="151" t="s">
        <v>521</v>
      </c>
      <c r="C78" s="152" t="s">
        <v>522</v>
      </c>
      <c r="D78" s="8">
        <f>D87+D79+D83+D85+D81</f>
        <v>0</v>
      </c>
      <c r="E78" s="8">
        <f>E87+E79+E83+E85+E81</f>
        <v>100.3</v>
      </c>
      <c r="F78" s="8">
        <f>F87+F79+F83+F85+F81</f>
        <v>100.3</v>
      </c>
    </row>
    <row r="79" spans="1:6" ht="51" hidden="1">
      <c r="A79" s="155" t="s">
        <v>390</v>
      </c>
      <c r="B79" s="151" t="s">
        <v>523</v>
      </c>
      <c r="C79" s="152" t="s">
        <v>524</v>
      </c>
      <c r="D79" s="8">
        <f>D80</f>
        <v>0</v>
      </c>
      <c r="E79" s="8">
        <f>E80</f>
        <v>0</v>
      </c>
      <c r="F79" s="8">
        <f>F80</f>
        <v>0</v>
      </c>
    </row>
    <row r="80" spans="1:6" ht="51" hidden="1">
      <c r="A80" s="155" t="s">
        <v>390</v>
      </c>
      <c r="B80" s="151" t="s">
        <v>525</v>
      </c>
      <c r="C80" s="152" t="s">
        <v>526</v>
      </c>
      <c r="D80" s="8">
        <v>0</v>
      </c>
      <c r="E80" s="153">
        <f>F80-D80</f>
        <v>0</v>
      </c>
      <c r="F80" s="8">
        <v>0</v>
      </c>
    </row>
    <row r="81" spans="1:6" ht="15" hidden="1">
      <c r="A81" s="155" t="s">
        <v>390</v>
      </c>
      <c r="B81" s="151" t="s">
        <v>527</v>
      </c>
      <c r="C81" s="152" t="s">
        <v>528</v>
      </c>
      <c r="D81" s="8">
        <f>D82</f>
        <v>0</v>
      </c>
      <c r="E81" s="8">
        <f>E82</f>
        <v>0</v>
      </c>
      <c r="F81" s="8">
        <f>F82</f>
        <v>0</v>
      </c>
    </row>
    <row r="82" spans="1:6" ht="15" hidden="1">
      <c r="A82" s="155" t="s">
        <v>390</v>
      </c>
      <c r="B82" s="151" t="s">
        <v>529</v>
      </c>
      <c r="C82" s="152" t="s">
        <v>530</v>
      </c>
      <c r="D82" s="8">
        <v>0</v>
      </c>
      <c r="E82" s="153">
        <f>F82-D82</f>
        <v>0</v>
      </c>
      <c r="F82" s="8">
        <v>0</v>
      </c>
    </row>
    <row r="83" spans="1:6" ht="38.25" hidden="1">
      <c r="A83" s="155" t="s">
        <v>390</v>
      </c>
      <c r="B83" s="151" t="s">
        <v>531</v>
      </c>
      <c r="C83" s="152" t="s">
        <v>532</v>
      </c>
      <c r="D83" s="8">
        <f>D84</f>
        <v>0</v>
      </c>
      <c r="E83" s="8">
        <f>E84</f>
        <v>0</v>
      </c>
      <c r="F83" s="8">
        <f>F84</f>
        <v>0</v>
      </c>
    </row>
    <row r="84" spans="1:6" ht="38.25" hidden="1">
      <c r="A84" s="155" t="s">
        <v>390</v>
      </c>
      <c r="B84" s="151" t="s">
        <v>533</v>
      </c>
      <c r="C84" s="152" t="s">
        <v>534</v>
      </c>
      <c r="D84" s="8">
        <v>0</v>
      </c>
      <c r="E84" s="153">
        <f>F84-D84</f>
        <v>0</v>
      </c>
      <c r="F84" s="8">
        <v>0</v>
      </c>
    </row>
    <row r="85" spans="1:6" ht="51" hidden="1">
      <c r="A85" s="155" t="s">
        <v>390</v>
      </c>
      <c r="B85" s="151" t="s">
        <v>535</v>
      </c>
      <c r="C85" s="152" t="s">
        <v>536</v>
      </c>
      <c r="D85" s="8">
        <f>D86</f>
        <v>0</v>
      </c>
      <c r="E85" s="8">
        <f>E86</f>
        <v>0</v>
      </c>
      <c r="F85" s="8">
        <f>F86</f>
        <v>0</v>
      </c>
    </row>
    <row r="86" spans="1:6" ht="51" hidden="1">
      <c r="A86" s="155" t="s">
        <v>390</v>
      </c>
      <c r="B86" s="151" t="s">
        <v>537</v>
      </c>
      <c r="C86" s="152" t="s">
        <v>538</v>
      </c>
      <c r="D86" s="8">
        <v>0</v>
      </c>
      <c r="E86" s="153">
        <f>F86-D86</f>
        <v>0</v>
      </c>
      <c r="F86" s="8">
        <v>0</v>
      </c>
    </row>
    <row r="87" spans="1:6" ht="15">
      <c r="A87" s="155" t="s">
        <v>390</v>
      </c>
      <c r="B87" s="151" t="s">
        <v>539</v>
      </c>
      <c r="C87" s="152" t="s">
        <v>540</v>
      </c>
      <c r="D87" s="8">
        <f>D88</f>
        <v>0</v>
      </c>
      <c r="E87" s="8">
        <f>E88</f>
        <v>100.3</v>
      </c>
      <c r="F87" s="8">
        <f>F88</f>
        <v>100.3</v>
      </c>
    </row>
    <row r="88" spans="1:6" ht="15">
      <c r="A88" s="155" t="s">
        <v>390</v>
      </c>
      <c r="B88" s="151" t="s">
        <v>541</v>
      </c>
      <c r="C88" s="152" t="s">
        <v>542</v>
      </c>
      <c r="D88" s="8">
        <v>0</v>
      </c>
      <c r="E88" s="153">
        <f>F88-D88</f>
        <v>100.3</v>
      </c>
      <c r="F88" s="8">
        <v>100.3</v>
      </c>
    </row>
    <row r="89" spans="1:6" ht="15">
      <c r="A89" s="155" t="s">
        <v>390</v>
      </c>
      <c r="B89" s="151" t="s">
        <v>543</v>
      </c>
      <c r="C89" s="152" t="s">
        <v>544</v>
      </c>
      <c r="D89" s="8">
        <f aca="true" t="shared" si="8" ref="D89:F90">D90</f>
        <v>1196.7</v>
      </c>
      <c r="E89" s="8">
        <f t="shared" si="8"/>
        <v>-568.5</v>
      </c>
      <c r="F89" s="8">
        <f t="shared" si="8"/>
        <v>628.2</v>
      </c>
    </row>
    <row r="90" spans="1:6" ht="25.5">
      <c r="A90" s="155" t="s">
        <v>390</v>
      </c>
      <c r="B90" s="151" t="s">
        <v>545</v>
      </c>
      <c r="C90" s="152" t="s">
        <v>546</v>
      </c>
      <c r="D90" s="8">
        <f t="shared" si="8"/>
        <v>1196.7</v>
      </c>
      <c r="E90" s="8">
        <f t="shared" si="8"/>
        <v>-568.5</v>
      </c>
      <c r="F90" s="8">
        <f t="shared" si="8"/>
        <v>628.2</v>
      </c>
    </row>
    <row r="91" spans="1:6" ht="25.5">
      <c r="A91" s="155" t="s">
        <v>390</v>
      </c>
      <c r="B91" s="151" t="s">
        <v>547</v>
      </c>
      <c r="C91" s="152" t="s">
        <v>548</v>
      </c>
      <c r="D91" s="8">
        <v>1196.7</v>
      </c>
      <c r="E91" s="153">
        <f>F91-D91</f>
        <v>-568.5</v>
      </c>
      <c r="F91" s="8">
        <v>628.2</v>
      </c>
    </row>
    <row r="92" spans="1:6" ht="15">
      <c r="A92" s="155" t="s">
        <v>390</v>
      </c>
      <c r="B92" s="151" t="s">
        <v>549</v>
      </c>
      <c r="C92" s="152" t="s">
        <v>65</v>
      </c>
      <c r="D92" s="8">
        <f aca="true" t="shared" si="9" ref="D92:F93">D93</f>
        <v>6535.6</v>
      </c>
      <c r="E92" s="8">
        <f t="shared" si="9"/>
        <v>-6535.6</v>
      </c>
      <c r="F92" s="8">
        <f t="shared" si="9"/>
        <v>0</v>
      </c>
    </row>
    <row r="93" spans="1:6" ht="15">
      <c r="A93" s="155" t="s">
        <v>390</v>
      </c>
      <c r="B93" s="151" t="s">
        <v>550</v>
      </c>
      <c r="C93" s="152" t="s">
        <v>551</v>
      </c>
      <c r="D93" s="8">
        <f t="shared" si="9"/>
        <v>6535.6</v>
      </c>
      <c r="E93" s="8">
        <f t="shared" si="9"/>
        <v>-6535.6</v>
      </c>
      <c r="F93" s="8">
        <f t="shared" si="9"/>
        <v>0</v>
      </c>
    </row>
    <row r="94" spans="1:6" ht="25.5">
      <c r="A94" s="155" t="s">
        <v>390</v>
      </c>
      <c r="B94" s="151" t="s">
        <v>552</v>
      </c>
      <c r="C94" s="152" t="s">
        <v>553</v>
      </c>
      <c r="D94" s="8">
        <v>6535.6</v>
      </c>
      <c r="E94" s="153">
        <f>F94-D94</f>
        <v>-6535.6</v>
      </c>
      <c r="F94" s="8">
        <v>0</v>
      </c>
    </row>
    <row r="95" spans="1:6" ht="15" hidden="1">
      <c r="A95" s="155" t="s">
        <v>390</v>
      </c>
      <c r="B95" s="151" t="s">
        <v>554</v>
      </c>
      <c r="C95" s="152" t="s">
        <v>555</v>
      </c>
      <c r="D95" s="8">
        <f aca="true" t="shared" si="10" ref="D95:F96">D96</f>
        <v>0</v>
      </c>
      <c r="E95" s="8">
        <f t="shared" si="10"/>
        <v>0</v>
      </c>
      <c r="F95" s="8">
        <f t="shared" si="10"/>
        <v>0</v>
      </c>
    </row>
    <row r="96" spans="1:6" ht="15" hidden="1">
      <c r="A96" s="155" t="s">
        <v>390</v>
      </c>
      <c r="B96" s="151" t="s">
        <v>556</v>
      </c>
      <c r="C96" s="152" t="s">
        <v>557</v>
      </c>
      <c r="D96" s="8">
        <f t="shared" si="10"/>
        <v>0</v>
      </c>
      <c r="E96" s="8">
        <f t="shared" si="10"/>
        <v>0</v>
      </c>
      <c r="F96" s="8">
        <f t="shared" si="10"/>
        <v>0</v>
      </c>
    </row>
    <row r="97" spans="1:6" ht="15" hidden="1">
      <c r="A97" s="155" t="s">
        <v>390</v>
      </c>
      <c r="B97" s="151" t="s">
        <v>558</v>
      </c>
      <c r="C97" s="152" t="s">
        <v>557</v>
      </c>
      <c r="D97" s="8">
        <v>0</v>
      </c>
      <c r="E97" s="153">
        <f>F97-D97</f>
        <v>0</v>
      </c>
      <c r="F97" s="8">
        <v>0</v>
      </c>
    </row>
    <row r="98" spans="1:6" ht="63.75" hidden="1">
      <c r="A98" s="155" t="s">
        <v>390</v>
      </c>
      <c r="B98" s="151" t="s">
        <v>559</v>
      </c>
      <c r="C98" s="152" t="s">
        <v>560</v>
      </c>
      <c r="D98" s="153">
        <f aca="true" t="shared" si="11" ref="D98:F100">D99</f>
        <v>0</v>
      </c>
      <c r="E98" s="153">
        <f t="shared" si="11"/>
        <v>0</v>
      </c>
      <c r="F98" s="153">
        <f t="shared" si="11"/>
        <v>0</v>
      </c>
    </row>
    <row r="99" spans="1:6" ht="25.5" hidden="1">
      <c r="A99" s="155" t="s">
        <v>390</v>
      </c>
      <c r="B99" s="151" t="s">
        <v>561</v>
      </c>
      <c r="C99" s="152" t="s">
        <v>562</v>
      </c>
      <c r="D99" s="8">
        <f t="shared" si="11"/>
        <v>0</v>
      </c>
      <c r="E99" s="8">
        <f t="shared" si="11"/>
        <v>0</v>
      </c>
      <c r="F99" s="8">
        <f t="shared" si="11"/>
        <v>0</v>
      </c>
    </row>
    <row r="100" spans="1:6" ht="25.5" hidden="1">
      <c r="A100" s="155" t="s">
        <v>390</v>
      </c>
      <c r="B100" s="151" t="s">
        <v>563</v>
      </c>
      <c r="C100" s="152" t="s">
        <v>564</v>
      </c>
      <c r="D100" s="8">
        <f t="shared" si="11"/>
        <v>0</v>
      </c>
      <c r="E100" s="8">
        <f t="shared" si="11"/>
        <v>0</v>
      </c>
      <c r="F100" s="8">
        <f t="shared" si="11"/>
        <v>0</v>
      </c>
    </row>
    <row r="101" spans="1:6" ht="25.5" hidden="1">
      <c r="A101" s="155" t="s">
        <v>390</v>
      </c>
      <c r="B101" s="151" t="s">
        <v>565</v>
      </c>
      <c r="C101" s="152" t="s">
        <v>566</v>
      </c>
      <c r="D101" s="8">
        <v>0</v>
      </c>
      <c r="E101" s="153">
        <f>F101-D101</f>
        <v>0</v>
      </c>
      <c r="F101" s="8">
        <v>0</v>
      </c>
    </row>
    <row r="102" spans="1:6" ht="14.25">
      <c r="A102" s="337"/>
      <c r="B102" s="338"/>
      <c r="C102" s="148" t="s">
        <v>567</v>
      </c>
      <c r="D102" s="9">
        <f>D12+D73</f>
        <v>166081.4</v>
      </c>
      <c r="E102" s="9">
        <f>E12+E73</f>
        <v>3663.800000000002</v>
      </c>
      <c r="F102" s="9">
        <f>F12+F73</f>
        <v>169745.2</v>
      </c>
    </row>
  </sheetData>
  <sheetProtection/>
  <mergeCells count="3">
    <mergeCell ref="A7:F7"/>
    <mergeCell ref="A10:B10"/>
    <mergeCell ref="A102:B10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K539"/>
  <sheetViews>
    <sheetView zoomScalePageLayoutView="0" workbookViewId="0" topLeftCell="A1">
      <selection activeCell="H10" sqref="H10"/>
    </sheetView>
  </sheetViews>
  <sheetFormatPr defaultColWidth="9.00390625" defaultRowHeight="12.75"/>
  <cols>
    <col min="1" max="1" width="4.375" style="19" bestFit="1" customWidth="1"/>
    <col min="2" max="2" width="23.75390625" style="140" bestFit="1" customWidth="1"/>
    <col min="3" max="3" width="67.00390625" style="19" customWidth="1"/>
    <col min="4" max="4" width="11.25390625" style="19" bestFit="1" customWidth="1"/>
    <col min="5" max="5" width="13.625" style="19" customWidth="1"/>
    <col min="6" max="6" width="12.875" style="29" customWidth="1"/>
    <col min="7" max="7" width="9.00390625" style="29" customWidth="1"/>
    <col min="8" max="8" width="13.125" style="29" customWidth="1"/>
    <col min="9" max="16384" width="9.00390625" style="29" customWidth="1"/>
  </cols>
  <sheetData>
    <row r="1" ht="12.75">
      <c r="E1" s="20" t="s">
        <v>842</v>
      </c>
    </row>
    <row r="2" ht="12.75">
      <c r="E2" s="20" t="s">
        <v>580</v>
      </c>
    </row>
    <row r="3" ht="12.75">
      <c r="E3" s="5" t="s">
        <v>58</v>
      </c>
    </row>
    <row r="4" ht="12.75">
      <c r="E4" s="5" t="s">
        <v>59</v>
      </c>
    </row>
    <row r="5" ht="12.75">
      <c r="E5" s="20" t="s">
        <v>876</v>
      </c>
    </row>
    <row r="7" spans="1:5" ht="14.25">
      <c r="A7" s="335" t="s">
        <v>699</v>
      </c>
      <c r="B7" s="335"/>
      <c r="C7" s="335"/>
      <c r="D7" s="335"/>
      <c r="E7" s="335"/>
    </row>
    <row r="8" spans="1:3" ht="12.75" customHeight="1">
      <c r="A8" s="141"/>
      <c r="B8" s="141"/>
      <c r="C8" s="141"/>
    </row>
    <row r="9" ht="12.75" customHeight="1">
      <c r="E9" s="5" t="s">
        <v>64</v>
      </c>
    </row>
    <row r="10" spans="1:5" ht="25.5">
      <c r="A10" s="336" t="s">
        <v>387</v>
      </c>
      <c r="B10" s="336"/>
      <c r="C10" s="142" t="s">
        <v>388</v>
      </c>
      <c r="D10" s="241" t="s">
        <v>378</v>
      </c>
      <c r="E10" s="243" t="s">
        <v>689</v>
      </c>
    </row>
    <row r="11" spans="1:5" ht="12.75">
      <c r="A11" s="3">
        <v>1</v>
      </c>
      <c r="B11" s="143">
        <v>2</v>
      </c>
      <c r="C11" s="144">
        <v>3</v>
      </c>
      <c r="D11" s="242">
        <v>4</v>
      </c>
      <c r="E11" s="3">
        <v>6</v>
      </c>
    </row>
    <row r="12" spans="1:5" ht="14.25">
      <c r="A12" s="145" t="s">
        <v>390</v>
      </c>
      <c r="B12" s="146" t="s">
        <v>391</v>
      </c>
      <c r="C12" s="147" t="s">
        <v>392</v>
      </c>
      <c r="D12" s="9">
        <f>D13+D20+D26+D37+D55+D18+D51+D67+D70</f>
        <v>152478.4</v>
      </c>
      <c r="E12" s="9">
        <f>E13+E20+E26+E37+E55+E18+E51+E67+E70</f>
        <v>148007.3</v>
      </c>
    </row>
    <row r="13" spans="1:5" ht="12.75" customHeight="1">
      <c r="A13" s="145" t="s">
        <v>390</v>
      </c>
      <c r="B13" s="146" t="s">
        <v>393</v>
      </c>
      <c r="C13" s="148" t="s">
        <v>394</v>
      </c>
      <c r="D13" s="149">
        <f>D14</f>
        <v>54280</v>
      </c>
      <c r="E13" s="149">
        <f>E14</f>
        <v>54280</v>
      </c>
    </row>
    <row r="14" spans="1:5" ht="15">
      <c r="A14" s="150" t="s">
        <v>390</v>
      </c>
      <c r="B14" s="151" t="s">
        <v>395</v>
      </c>
      <c r="C14" s="152" t="s">
        <v>396</v>
      </c>
      <c r="D14" s="153">
        <f>D15+D16+D17</f>
        <v>54280</v>
      </c>
      <c r="E14" s="153">
        <f>E15+E16+E17</f>
        <v>54280</v>
      </c>
    </row>
    <row r="15" spans="1:5" ht="51">
      <c r="A15" s="150" t="s">
        <v>390</v>
      </c>
      <c r="B15" s="151" t="s">
        <v>397</v>
      </c>
      <c r="C15" s="154" t="s">
        <v>398</v>
      </c>
      <c r="D15" s="153">
        <v>54000</v>
      </c>
      <c r="E15" s="153">
        <v>54000</v>
      </c>
    </row>
    <row r="16" spans="1:5" ht="76.5">
      <c r="A16" s="150" t="s">
        <v>390</v>
      </c>
      <c r="B16" s="151" t="s">
        <v>399</v>
      </c>
      <c r="C16" s="152" t="s">
        <v>400</v>
      </c>
      <c r="D16" s="153">
        <v>100</v>
      </c>
      <c r="E16" s="153">
        <v>100</v>
      </c>
    </row>
    <row r="17" spans="1:5" ht="25.5">
      <c r="A17" s="155" t="s">
        <v>390</v>
      </c>
      <c r="B17" s="151" t="s">
        <v>401</v>
      </c>
      <c r="C17" s="154" t="s">
        <v>402</v>
      </c>
      <c r="D17" s="153">
        <v>180</v>
      </c>
      <c r="E17" s="153">
        <v>180</v>
      </c>
    </row>
    <row r="18" spans="1:5" ht="42.75">
      <c r="A18" s="145" t="s">
        <v>390</v>
      </c>
      <c r="B18" s="146" t="s">
        <v>403</v>
      </c>
      <c r="C18" s="156" t="s">
        <v>404</v>
      </c>
      <c r="D18" s="149">
        <f>D19</f>
        <v>2380</v>
      </c>
      <c r="E18" s="149">
        <f>E19</f>
        <v>2443.7</v>
      </c>
    </row>
    <row r="19" spans="1:5" ht="25.5">
      <c r="A19" s="150" t="s">
        <v>390</v>
      </c>
      <c r="B19" s="151" t="s">
        <v>405</v>
      </c>
      <c r="C19" s="152" t="s">
        <v>406</v>
      </c>
      <c r="D19" s="153">
        <v>2380</v>
      </c>
      <c r="E19" s="153">
        <v>2443.7</v>
      </c>
    </row>
    <row r="20" spans="1:5" ht="14.25">
      <c r="A20" s="157" t="s">
        <v>390</v>
      </c>
      <c r="B20" s="146" t="s">
        <v>407</v>
      </c>
      <c r="C20" s="148" t="s">
        <v>408</v>
      </c>
      <c r="D20" s="9">
        <f>D21+D24</f>
        <v>1740</v>
      </c>
      <c r="E20" s="9">
        <f>E21+E24</f>
        <v>1740</v>
      </c>
    </row>
    <row r="21" spans="1:5" ht="15">
      <c r="A21" s="155" t="s">
        <v>390</v>
      </c>
      <c r="B21" s="151" t="s">
        <v>409</v>
      </c>
      <c r="C21" s="152" t="s">
        <v>410</v>
      </c>
      <c r="D21" s="8">
        <f>D22+D23</f>
        <v>1550</v>
      </c>
      <c r="E21" s="8">
        <f>E22+E23</f>
        <v>1550</v>
      </c>
    </row>
    <row r="22" spans="1:5" ht="15">
      <c r="A22" s="155" t="s">
        <v>390</v>
      </c>
      <c r="B22" s="151" t="s">
        <v>411</v>
      </c>
      <c r="C22" s="152" t="s">
        <v>410</v>
      </c>
      <c r="D22" s="8">
        <v>1550</v>
      </c>
      <c r="E22" s="8">
        <v>1550</v>
      </c>
    </row>
    <row r="23" spans="1:5" ht="25.5" hidden="1">
      <c r="A23" s="155" t="s">
        <v>390</v>
      </c>
      <c r="B23" s="151" t="s">
        <v>412</v>
      </c>
      <c r="C23" s="152" t="s">
        <v>413</v>
      </c>
      <c r="D23" s="8">
        <v>0</v>
      </c>
      <c r="E23" s="8">
        <v>0</v>
      </c>
    </row>
    <row r="24" spans="1:5" ht="15">
      <c r="A24" s="155" t="s">
        <v>390</v>
      </c>
      <c r="B24" s="151" t="s">
        <v>414</v>
      </c>
      <c r="C24" s="152" t="s">
        <v>415</v>
      </c>
      <c r="D24" s="8">
        <f>D25</f>
        <v>190</v>
      </c>
      <c r="E24" s="8">
        <f>E25</f>
        <v>190</v>
      </c>
    </row>
    <row r="25" spans="1:5" ht="15">
      <c r="A25" s="155" t="s">
        <v>390</v>
      </c>
      <c r="B25" s="151" t="s">
        <v>416</v>
      </c>
      <c r="C25" s="152" t="s">
        <v>415</v>
      </c>
      <c r="D25" s="8">
        <v>190</v>
      </c>
      <c r="E25" s="8">
        <v>190</v>
      </c>
    </row>
    <row r="26" spans="1:5" ht="14.25">
      <c r="A26" s="157" t="s">
        <v>390</v>
      </c>
      <c r="B26" s="146" t="s">
        <v>417</v>
      </c>
      <c r="C26" s="148" t="s">
        <v>418</v>
      </c>
      <c r="D26" s="9">
        <f>D27+D29+D32</f>
        <v>68800</v>
      </c>
      <c r="E26" s="9">
        <f>E27+E29+E32</f>
        <v>68800</v>
      </c>
    </row>
    <row r="27" spans="1:5" ht="15">
      <c r="A27" s="155" t="s">
        <v>390</v>
      </c>
      <c r="B27" s="151" t="s">
        <v>419</v>
      </c>
      <c r="C27" s="152" t="s">
        <v>420</v>
      </c>
      <c r="D27" s="8">
        <f>D28</f>
        <v>11200</v>
      </c>
      <c r="E27" s="8">
        <f>E28</f>
        <v>11200</v>
      </c>
    </row>
    <row r="28" spans="1:5" ht="25.5">
      <c r="A28" s="155" t="s">
        <v>390</v>
      </c>
      <c r="B28" s="151" t="s">
        <v>421</v>
      </c>
      <c r="C28" s="154" t="s">
        <v>422</v>
      </c>
      <c r="D28" s="8">
        <v>11200</v>
      </c>
      <c r="E28" s="8">
        <v>11200</v>
      </c>
    </row>
    <row r="29" spans="1:5" ht="15">
      <c r="A29" s="155" t="s">
        <v>390</v>
      </c>
      <c r="B29" s="151" t="s">
        <v>423</v>
      </c>
      <c r="C29" s="154" t="s">
        <v>424</v>
      </c>
      <c r="D29" s="8">
        <f>D31+D30</f>
        <v>14800</v>
      </c>
      <c r="E29" s="8">
        <f>E31+E30</f>
        <v>14800</v>
      </c>
    </row>
    <row r="30" spans="1:5" ht="15">
      <c r="A30" s="155" t="s">
        <v>390</v>
      </c>
      <c r="B30" s="151" t="s">
        <v>425</v>
      </c>
      <c r="C30" s="154" t="s">
        <v>426</v>
      </c>
      <c r="D30" s="8">
        <v>2300</v>
      </c>
      <c r="E30" s="8">
        <v>2300</v>
      </c>
    </row>
    <row r="31" spans="1:5" ht="15">
      <c r="A31" s="155" t="s">
        <v>390</v>
      </c>
      <c r="B31" s="151" t="s">
        <v>427</v>
      </c>
      <c r="C31" s="154" t="s">
        <v>428</v>
      </c>
      <c r="D31" s="8">
        <v>12500</v>
      </c>
      <c r="E31" s="8">
        <v>12500</v>
      </c>
    </row>
    <row r="32" spans="1:5" ht="15">
      <c r="A32" s="155" t="s">
        <v>390</v>
      </c>
      <c r="B32" s="151" t="s">
        <v>429</v>
      </c>
      <c r="C32" s="154" t="s">
        <v>430</v>
      </c>
      <c r="D32" s="8">
        <f>D33+D35</f>
        <v>42800</v>
      </c>
      <c r="E32" s="8">
        <f>E33+E35</f>
        <v>42800</v>
      </c>
    </row>
    <row r="33" spans="1:5" ht="15">
      <c r="A33" s="155" t="s">
        <v>390</v>
      </c>
      <c r="B33" s="151" t="s">
        <v>431</v>
      </c>
      <c r="C33" s="154" t="s">
        <v>432</v>
      </c>
      <c r="D33" s="8">
        <f>D34</f>
        <v>37000</v>
      </c>
      <c r="E33" s="8">
        <f>E34</f>
        <v>37000</v>
      </c>
    </row>
    <row r="34" spans="1:5" ht="25.5">
      <c r="A34" s="155" t="s">
        <v>390</v>
      </c>
      <c r="B34" s="151" t="s">
        <v>433</v>
      </c>
      <c r="C34" s="152" t="s">
        <v>434</v>
      </c>
      <c r="D34" s="8">
        <v>37000</v>
      </c>
      <c r="E34" s="8">
        <v>37000</v>
      </c>
    </row>
    <row r="35" spans="1:5" ht="15">
      <c r="A35" s="155" t="s">
        <v>390</v>
      </c>
      <c r="B35" s="151" t="s">
        <v>435</v>
      </c>
      <c r="C35" s="154" t="s">
        <v>436</v>
      </c>
      <c r="D35" s="8">
        <f>D36</f>
        <v>5800</v>
      </c>
      <c r="E35" s="8">
        <f>E36</f>
        <v>5800</v>
      </c>
    </row>
    <row r="36" spans="1:5" ht="25.5">
      <c r="A36" s="155" t="s">
        <v>390</v>
      </c>
      <c r="B36" s="151" t="s">
        <v>437</v>
      </c>
      <c r="C36" s="152" t="s">
        <v>438</v>
      </c>
      <c r="D36" s="8">
        <v>5800</v>
      </c>
      <c r="E36" s="8">
        <v>5800</v>
      </c>
    </row>
    <row r="37" spans="1:5" ht="42.75">
      <c r="A37" s="157" t="s">
        <v>390</v>
      </c>
      <c r="B37" s="146" t="s">
        <v>439</v>
      </c>
      <c r="C37" s="147" t="s">
        <v>440</v>
      </c>
      <c r="D37" s="9">
        <f>D38+D48+D45</f>
        <v>19866.6</v>
      </c>
      <c r="E37" s="9">
        <f>E38+E48+E45</f>
        <v>19459.3</v>
      </c>
    </row>
    <row r="38" spans="1:5" ht="63.75">
      <c r="A38" s="155" t="s">
        <v>390</v>
      </c>
      <c r="B38" s="151" t="s">
        <v>441</v>
      </c>
      <c r="C38" s="152" t="s">
        <v>442</v>
      </c>
      <c r="D38" s="8">
        <f>D39+D41+D43</f>
        <v>18534</v>
      </c>
      <c r="E38" s="8">
        <f>E39+E41+E43</f>
        <v>18534</v>
      </c>
    </row>
    <row r="39" spans="1:5" ht="51">
      <c r="A39" s="155" t="s">
        <v>390</v>
      </c>
      <c r="B39" s="151" t="s">
        <v>443</v>
      </c>
      <c r="C39" s="152" t="s">
        <v>444</v>
      </c>
      <c r="D39" s="8">
        <f>D40</f>
        <v>16298</v>
      </c>
      <c r="E39" s="8">
        <f>E40</f>
        <v>16298</v>
      </c>
    </row>
    <row r="40" spans="1:5" ht="51">
      <c r="A40" s="155" t="s">
        <v>390</v>
      </c>
      <c r="B40" s="151" t="s">
        <v>445</v>
      </c>
      <c r="C40" s="154" t="s">
        <v>446</v>
      </c>
      <c r="D40" s="8">
        <v>16298</v>
      </c>
      <c r="E40" s="8">
        <v>16298</v>
      </c>
    </row>
    <row r="41" spans="1:5" ht="51">
      <c r="A41" s="155" t="s">
        <v>390</v>
      </c>
      <c r="B41" s="151" t="s">
        <v>447</v>
      </c>
      <c r="C41" s="152" t="s">
        <v>448</v>
      </c>
      <c r="D41" s="8">
        <f>D42</f>
        <v>454</v>
      </c>
      <c r="E41" s="8">
        <f>E42</f>
        <v>454</v>
      </c>
    </row>
    <row r="42" spans="1:5" ht="51">
      <c r="A42" s="155" t="s">
        <v>390</v>
      </c>
      <c r="B42" s="151" t="s">
        <v>449</v>
      </c>
      <c r="C42" s="154" t="s">
        <v>450</v>
      </c>
      <c r="D42" s="8">
        <v>454</v>
      </c>
      <c r="E42" s="8">
        <v>454</v>
      </c>
    </row>
    <row r="43" spans="1:5" ht="51">
      <c r="A43" s="155" t="s">
        <v>390</v>
      </c>
      <c r="B43" s="151" t="s">
        <v>451</v>
      </c>
      <c r="C43" s="152" t="s">
        <v>452</v>
      </c>
      <c r="D43" s="8">
        <f>D44</f>
        <v>1782</v>
      </c>
      <c r="E43" s="8">
        <f>E44</f>
        <v>1782</v>
      </c>
    </row>
    <row r="44" spans="1:5" ht="51">
      <c r="A44" s="155" t="s">
        <v>390</v>
      </c>
      <c r="B44" s="151" t="s">
        <v>453</v>
      </c>
      <c r="C44" s="152" t="s">
        <v>454</v>
      </c>
      <c r="D44" s="8">
        <v>1782</v>
      </c>
      <c r="E44" s="8">
        <v>1782</v>
      </c>
    </row>
    <row r="45" spans="1:5" ht="25.5">
      <c r="A45" s="155" t="s">
        <v>390</v>
      </c>
      <c r="B45" s="151" t="s">
        <v>455</v>
      </c>
      <c r="C45" s="152" t="s">
        <v>456</v>
      </c>
      <c r="D45" s="8">
        <f>D46</f>
        <v>176</v>
      </c>
      <c r="E45" s="8">
        <f>E46</f>
        <v>0</v>
      </c>
    </row>
    <row r="46" spans="1:5" ht="25.5">
      <c r="A46" s="155" t="s">
        <v>390</v>
      </c>
      <c r="B46" s="151" t="s">
        <v>457</v>
      </c>
      <c r="C46" s="152" t="s">
        <v>458</v>
      </c>
      <c r="D46" s="8">
        <f>D47</f>
        <v>176</v>
      </c>
      <c r="E46" s="8">
        <f>E47</f>
        <v>0</v>
      </c>
    </row>
    <row r="47" spans="1:5" ht="76.5">
      <c r="A47" s="155" t="s">
        <v>390</v>
      </c>
      <c r="B47" s="151" t="s">
        <v>459</v>
      </c>
      <c r="C47" s="152" t="s">
        <v>460</v>
      </c>
      <c r="D47" s="8">
        <v>176</v>
      </c>
      <c r="E47" s="8">
        <v>0</v>
      </c>
    </row>
    <row r="48" spans="1:5" ht="51">
      <c r="A48" s="155" t="s">
        <v>390</v>
      </c>
      <c r="B48" s="151" t="s">
        <v>461</v>
      </c>
      <c r="C48" s="152" t="s">
        <v>462</v>
      </c>
      <c r="D48" s="8">
        <f>D49</f>
        <v>1156.6</v>
      </c>
      <c r="E48" s="8">
        <f>E49</f>
        <v>925.3</v>
      </c>
    </row>
    <row r="49" spans="1:5" ht="51">
      <c r="A49" s="155" t="s">
        <v>390</v>
      </c>
      <c r="B49" s="151" t="s">
        <v>463</v>
      </c>
      <c r="C49" s="158" t="s">
        <v>464</v>
      </c>
      <c r="D49" s="8">
        <f>D50</f>
        <v>1156.6</v>
      </c>
      <c r="E49" s="8">
        <f>E50</f>
        <v>925.3</v>
      </c>
    </row>
    <row r="50" spans="1:5" ht="51">
      <c r="A50" s="155" t="s">
        <v>390</v>
      </c>
      <c r="B50" s="151" t="s">
        <v>465</v>
      </c>
      <c r="C50" s="154" t="s">
        <v>466</v>
      </c>
      <c r="D50" s="8">
        <v>1156.6</v>
      </c>
      <c r="E50" s="8">
        <v>925.3</v>
      </c>
    </row>
    <row r="51" spans="1:5" ht="28.5" hidden="1">
      <c r="A51" s="159" t="s">
        <v>390</v>
      </c>
      <c r="B51" s="160" t="s">
        <v>467</v>
      </c>
      <c r="C51" s="147" t="s">
        <v>468</v>
      </c>
      <c r="D51" s="9">
        <f aca="true" t="shared" si="0" ref="D51:E53">D52</f>
        <v>0</v>
      </c>
      <c r="E51" s="9">
        <f t="shared" si="0"/>
        <v>0</v>
      </c>
    </row>
    <row r="52" spans="1:5" ht="12.75" hidden="1">
      <c r="A52" s="161" t="s">
        <v>390</v>
      </c>
      <c r="B52" s="162" t="s">
        <v>469</v>
      </c>
      <c r="C52" s="154" t="s">
        <v>470</v>
      </c>
      <c r="D52" s="8">
        <f t="shared" si="0"/>
        <v>0</v>
      </c>
      <c r="E52" s="8">
        <f t="shared" si="0"/>
        <v>0</v>
      </c>
    </row>
    <row r="53" spans="1:5" ht="12.75" hidden="1">
      <c r="A53" s="161" t="s">
        <v>390</v>
      </c>
      <c r="B53" s="162" t="s">
        <v>471</v>
      </c>
      <c r="C53" s="154" t="s">
        <v>472</v>
      </c>
      <c r="D53" s="8">
        <f t="shared" si="0"/>
        <v>0</v>
      </c>
      <c r="E53" s="8">
        <f t="shared" si="0"/>
        <v>0</v>
      </c>
    </row>
    <row r="54" spans="1:5" ht="12.75" hidden="1">
      <c r="A54" s="161" t="s">
        <v>390</v>
      </c>
      <c r="B54" s="162" t="s">
        <v>473</v>
      </c>
      <c r="C54" s="154" t="s">
        <v>474</v>
      </c>
      <c r="D54" s="8">
        <v>0</v>
      </c>
      <c r="E54" s="8">
        <v>0</v>
      </c>
    </row>
    <row r="55" spans="1:5" ht="28.5">
      <c r="A55" s="157" t="s">
        <v>390</v>
      </c>
      <c r="B55" s="146" t="s">
        <v>475</v>
      </c>
      <c r="C55" s="147" t="s">
        <v>476</v>
      </c>
      <c r="D55" s="9">
        <f>D59+D56+D64</f>
        <v>5281.8</v>
      </c>
      <c r="E55" s="9">
        <f>E59+E56+E64</f>
        <v>1154.3000000000002</v>
      </c>
    </row>
    <row r="56" spans="1:5" ht="51">
      <c r="A56" s="163" t="s">
        <v>390</v>
      </c>
      <c r="B56" s="164" t="s">
        <v>477</v>
      </c>
      <c r="C56" s="165" t="s">
        <v>478</v>
      </c>
      <c r="D56" s="8">
        <f>D57</f>
        <v>327.6</v>
      </c>
      <c r="E56" s="8">
        <f>E57</f>
        <v>191.1</v>
      </c>
    </row>
    <row r="57" spans="1:5" ht="63.75">
      <c r="A57" s="163" t="s">
        <v>390</v>
      </c>
      <c r="B57" s="164" t="s">
        <v>479</v>
      </c>
      <c r="C57" s="165" t="s">
        <v>480</v>
      </c>
      <c r="D57" s="8">
        <f>D58</f>
        <v>327.6</v>
      </c>
      <c r="E57" s="8">
        <f>E58</f>
        <v>191.1</v>
      </c>
    </row>
    <row r="58" spans="1:5" ht="63.75">
      <c r="A58" s="155" t="s">
        <v>390</v>
      </c>
      <c r="B58" s="151" t="s">
        <v>481</v>
      </c>
      <c r="C58" s="152" t="s">
        <v>482</v>
      </c>
      <c r="D58" s="8">
        <v>327.6</v>
      </c>
      <c r="E58" s="8">
        <v>191.1</v>
      </c>
    </row>
    <row r="59" spans="1:5" ht="25.5">
      <c r="A59" s="155" t="s">
        <v>390</v>
      </c>
      <c r="B59" s="151" t="s">
        <v>483</v>
      </c>
      <c r="C59" s="152" t="s">
        <v>484</v>
      </c>
      <c r="D59" s="8">
        <f>D60+D62</f>
        <v>4819.2</v>
      </c>
      <c r="E59" s="8">
        <f>E60+E62</f>
        <v>828.2</v>
      </c>
    </row>
    <row r="60" spans="1:5" ht="25.5">
      <c r="A60" s="155" t="s">
        <v>390</v>
      </c>
      <c r="B60" s="151" t="s">
        <v>485</v>
      </c>
      <c r="C60" s="152" t="s">
        <v>486</v>
      </c>
      <c r="D60" s="8">
        <f>D61</f>
        <v>500</v>
      </c>
      <c r="E60" s="8">
        <f>E61</f>
        <v>500</v>
      </c>
    </row>
    <row r="61" spans="1:5" ht="38.25">
      <c r="A61" s="155" t="s">
        <v>390</v>
      </c>
      <c r="B61" s="151" t="s">
        <v>487</v>
      </c>
      <c r="C61" s="154" t="s">
        <v>488</v>
      </c>
      <c r="D61" s="8">
        <v>500</v>
      </c>
      <c r="E61" s="8">
        <v>500</v>
      </c>
    </row>
    <row r="62" spans="1:5" ht="38.25">
      <c r="A62" s="155" t="s">
        <v>390</v>
      </c>
      <c r="B62" s="151" t="s">
        <v>489</v>
      </c>
      <c r="C62" s="152" t="s">
        <v>490</v>
      </c>
      <c r="D62" s="8">
        <f>D63</f>
        <v>4319.2</v>
      </c>
      <c r="E62" s="8">
        <f>E63</f>
        <v>328.2</v>
      </c>
    </row>
    <row r="63" spans="1:5" ht="38.25">
      <c r="A63" s="155" t="s">
        <v>390</v>
      </c>
      <c r="B63" s="151" t="s">
        <v>491</v>
      </c>
      <c r="C63" s="152" t="s">
        <v>492</v>
      </c>
      <c r="D63" s="8">
        <v>4319.2</v>
      </c>
      <c r="E63" s="8">
        <v>328.2</v>
      </c>
    </row>
    <row r="64" spans="1:5" ht="51">
      <c r="A64" s="155" t="s">
        <v>390</v>
      </c>
      <c r="B64" s="151" t="s">
        <v>493</v>
      </c>
      <c r="C64" s="166" t="s">
        <v>494</v>
      </c>
      <c r="D64" s="8">
        <f>D65</f>
        <v>135</v>
      </c>
      <c r="E64" s="8">
        <f>E65</f>
        <v>135</v>
      </c>
    </row>
    <row r="65" spans="1:5" ht="51">
      <c r="A65" s="155" t="s">
        <v>390</v>
      </c>
      <c r="B65" s="151" t="s">
        <v>495</v>
      </c>
      <c r="C65" s="166" t="s">
        <v>496</v>
      </c>
      <c r="D65" s="8">
        <f>D66</f>
        <v>135</v>
      </c>
      <c r="E65" s="8">
        <f>E66</f>
        <v>135</v>
      </c>
    </row>
    <row r="66" spans="1:5" ht="51">
      <c r="A66" s="155" t="s">
        <v>390</v>
      </c>
      <c r="B66" s="151" t="s">
        <v>497</v>
      </c>
      <c r="C66" s="152" t="s">
        <v>498</v>
      </c>
      <c r="D66" s="8">
        <v>135</v>
      </c>
      <c r="E66" s="8">
        <v>135</v>
      </c>
    </row>
    <row r="67" spans="1:5" ht="14.25">
      <c r="A67" s="159" t="s">
        <v>390</v>
      </c>
      <c r="B67" s="160" t="s">
        <v>499</v>
      </c>
      <c r="C67" s="156" t="s">
        <v>500</v>
      </c>
      <c r="D67" s="9">
        <f>D68</f>
        <v>130</v>
      </c>
      <c r="E67" s="9">
        <f>E68</f>
        <v>130</v>
      </c>
    </row>
    <row r="68" spans="1:5" ht="25.5">
      <c r="A68" s="155" t="s">
        <v>390</v>
      </c>
      <c r="B68" s="151" t="s">
        <v>501</v>
      </c>
      <c r="C68" s="152" t="s">
        <v>502</v>
      </c>
      <c r="D68" s="8">
        <f>D69</f>
        <v>130</v>
      </c>
      <c r="E68" s="8">
        <f>E69</f>
        <v>130</v>
      </c>
    </row>
    <row r="69" spans="1:5" ht="25.5">
      <c r="A69" s="155" t="s">
        <v>390</v>
      </c>
      <c r="B69" s="151" t="s">
        <v>503</v>
      </c>
      <c r="C69" s="152" t="s">
        <v>504</v>
      </c>
      <c r="D69" s="8">
        <v>130</v>
      </c>
      <c r="E69" s="8">
        <v>130</v>
      </c>
    </row>
    <row r="70" spans="1:5" ht="14.25" hidden="1">
      <c r="A70" s="157" t="s">
        <v>390</v>
      </c>
      <c r="B70" s="146" t="s">
        <v>505</v>
      </c>
      <c r="C70" s="147" t="s">
        <v>506</v>
      </c>
      <c r="D70" s="9">
        <f>D71</f>
        <v>0</v>
      </c>
      <c r="E70" s="9">
        <f>E71</f>
        <v>0</v>
      </c>
    </row>
    <row r="71" spans="1:5" ht="15" hidden="1">
      <c r="A71" s="155" t="s">
        <v>390</v>
      </c>
      <c r="B71" s="151" t="s">
        <v>507</v>
      </c>
      <c r="C71" s="152" t="s">
        <v>508</v>
      </c>
      <c r="D71" s="8">
        <f>D72</f>
        <v>0</v>
      </c>
      <c r="E71" s="8">
        <f>E72</f>
        <v>0</v>
      </c>
    </row>
    <row r="72" spans="1:5" ht="15" hidden="1">
      <c r="A72" s="155" t="s">
        <v>390</v>
      </c>
      <c r="B72" s="151" t="s">
        <v>509</v>
      </c>
      <c r="C72" s="152" t="s">
        <v>510</v>
      </c>
      <c r="D72" s="8">
        <v>0</v>
      </c>
      <c r="E72" s="8">
        <v>0</v>
      </c>
    </row>
    <row r="73" spans="1:5" ht="14.25">
      <c r="A73" s="157" t="s">
        <v>390</v>
      </c>
      <c r="B73" s="146" t="s">
        <v>511</v>
      </c>
      <c r="C73" s="148" t="s">
        <v>512</v>
      </c>
      <c r="D73" s="9">
        <f>D74+D98+D95</f>
        <v>9595.1</v>
      </c>
      <c r="E73" s="9">
        <f>E74+E98+E95</f>
        <v>9572.6</v>
      </c>
    </row>
    <row r="74" spans="1:5" ht="25.5">
      <c r="A74" s="155" t="s">
        <v>390</v>
      </c>
      <c r="B74" s="151" t="s">
        <v>513</v>
      </c>
      <c r="C74" s="152" t="s">
        <v>514</v>
      </c>
      <c r="D74" s="153">
        <f>D75+D89+D78+D92</f>
        <v>9595.1</v>
      </c>
      <c r="E74" s="153">
        <f>E75+E89+E78+E92</f>
        <v>9572.6</v>
      </c>
    </row>
    <row r="75" spans="1:5" ht="15">
      <c r="A75" s="155" t="s">
        <v>390</v>
      </c>
      <c r="B75" s="151" t="s">
        <v>515</v>
      </c>
      <c r="C75" s="152" t="s">
        <v>516</v>
      </c>
      <c r="D75" s="8">
        <f>D76</f>
        <v>8866.6</v>
      </c>
      <c r="E75" s="8">
        <f>E76</f>
        <v>8844.1</v>
      </c>
    </row>
    <row r="76" spans="1:5" ht="15">
      <c r="A76" s="155" t="s">
        <v>390</v>
      </c>
      <c r="B76" s="151" t="s">
        <v>517</v>
      </c>
      <c r="C76" s="152" t="s">
        <v>518</v>
      </c>
      <c r="D76" s="8">
        <f>D77</f>
        <v>8866.6</v>
      </c>
      <c r="E76" s="8">
        <f>E77</f>
        <v>8844.1</v>
      </c>
    </row>
    <row r="77" spans="1:5" ht="25.5">
      <c r="A77" s="155" t="s">
        <v>390</v>
      </c>
      <c r="B77" s="151" t="s">
        <v>519</v>
      </c>
      <c r="C77" s="152" t="s">
        <v>520</v>
      </c>
      <c r="D77" s="8">
        <v>8866.6</v>
      </c>
      <c r="E77" s="8">
        <v>8844.1</v>
      </c>
    </row>
    <row r="78" spans="1:5" ht="25.5" hidden="1">
      <c r="A78" s="155" t="s">
        <v>390</v>
      </c>
      <c r="B78" s="151" t="s">
        <v>521</v>
      </c>
      <c r="C78" s="152" t="s">
        <v>522</v>
      </c>
      <c r="D78" s="8">
        <f>D87+D79+D83+D85+D81</f>
        <v>100.3</v>
      </c>
      <c r="E78" s="8">
        <f>E87+E79+E83+E85+E81</f>
        <v>100.3</v>
      </c>
    </row>
    <row r="79" spans="1:5" ht="51" hidden="1">
      <c r="A79" s="155" t="s">
        <v>390</v>
      </c>
      <c r="B79" s="151" t="s">
        <v>523</v>
      </c>
      <c r="C79" s="152" t="s">
        <v>524</v>
      </c>
      <c r="D79" s="8">
        <f>D80</f>
        <v>0</v>
      </c>
      <c r="E79" s="8">
        <f>E80</f>
        <v>0</v>
      </c>
    </row>
    <row r="80" spans="1:5" ht="51" hidden="1">
      <c r="A80" s="155" t="s">
        <v>390</v>
      </c>
      <c r="B80" s="151" t="s">
        <v>525</v>
      </c>
      <c r="C80" s="152" t="s">
        <v>526</v>
      </c>
      <c r="D80" s="8">
        <v>0</v>
      </c>
      <c r="E80" s="8">
        <v>0</v>
      </c>
    </row>
    <row r="81" spans="1:5" ht="15" hidden="1">
      <c r="A81" s="155" t="s">
        <v>390</v>
      </c>
      <c r="B81" s="151" t="s">
        <v>527</v>
      </c>
      <c r="C81" s="152" t="s">
        <v>528</v>
      </c>
      <c r="D81" s="8">
        <f>D82</f>
        <v>0</v>
      </c>
      <c r="E81" s="8">
        <f>E82</f>
        <v>0</v>
      </c>
    </row>
    <row r="82" spans="1:5" ht="15" hidden="1">
      <c r="A82" s="155" t="s">
        <v>390</v>
      </c>
      <c r="B82" s="151" t="s">
        <v>529</v>
      </c>
      <c r="C82" s="152" t="s">
        <v>530</v>
      </c>
      <c r="D82" s="8">
        <v>0</v>
      </c>
      <c r="E82" s="8">
        <v>0</v>
      </c>
    </row>
    <row r="83" spans="1:5" ht="38.25" hidden="1">
      <c r="A83" s="155" t="s">
        <v>390</v>
      </c>
      <c r="B83" s="151" t="s">
        <v>531</v>
      </c>
      <c r="C83" s="152" t="s">
        <v>532</v>
      </c>
      <c r="D83" s="8">
        <f>D84</f>
        <v>0</v>
      </c>
      <c r="E83" s="8">
        <f>E84</f>
        <v>0</v>
      </c>
    </row>
    <row r="84" spans="1:5" ht="38.25" hidden="1">
      <c r="A84" s="155" t="s">
        <v>390</v>
      </c>
      <c r="B84" s="151" t="s">
        <v>533</v>
      </c>
      <c r="C84" s="152" t="s">
        <v>534</v>
      </c>
      <c r="D84" s="8">
        <v>0</v>
      </c>
      <c r="E84" s="8">
        <v>0</v>
      </c>
    </row>
    <row r="85" spans="1:5" ht="51" hidden="1">
      <c r="A85" s="155" t="s">
        <v>390</v>
      </c>
      <c r="B85" s="151" t="s">
        <v>535</v>
      </c>
      <c r="C85" s="152" t="s">
        <v>536</v>
      </c>
      <c r="D85" s="8">
        <f>D86</f>
        <v>0</v>
      </c>
      <c r="E85" s="8">
        <f>E86</f>
        <v>0</v>
      </c>
    </row>
    <row r="86" spans="1:5" ht="51" hidden="1">
      <c r="A86" s="155" t="s">
        <v>390</v>
      </c>
      <c r="B86" s="151" t="s">
        <v>537</v>
      </c>
      <c r="C86" s="152" t="s">
        <v>538</v>
      </c>
      <c r="D86" s="8">
        <v>0</v>
      </c>
      <c r="E86" s="8">
        <v>0</v>
      </c>
    </row>
    <row r="87" spans="1:5" ht="15">
      <c r="A87" s="155" t="s">
        <v>390</v>
      </c>
      <c r="B87" s="151" t="s">
        <v>539</v>
      </c>
      <c r="C87" s="152" t="s">
        <v>540</v>
      </c>
      <c r="D87" s="8">
        <f>D88</f>
        <v>100.3</v>
      </c>
      <c r="E87" s="8">
        <f>E88</f>
        <v>100.3</v>
      </c>
    </row>
    <row r="88" spans="1:5" ht="15">
      <c r="A88" s="155" t="s">
        <v>390</v>
      </c>
      <c r="B88" s="151" t="s">
        <v>541</v>
      </c>
      <c r="C88" s="152" t="s">
        <v>542</v>
      </c>
      <c r="D88" s="8">
        <v>100.3</v>
      </c>
      <c r="E88" s="8">
        <v>100.3</v>
      </c>
    </row>
    <row r="89" spans="1:5" ht="15">
      <c r="A89" s="155" t="s">
        <v>390</v>
      </c>
      <c r="B89" s="151" t="s">
        <v>543</v>
      </c>
      <c r="C89" s="152" t="s">
        <v>544</v>
      </c>
      <c r="D89" s="8">
        <f>D90</f>
        <v>628.2</v>
      </c>
      <c r="E89" s="8">
        <f>E90</f>
        <v>628.2</v>
      </c>
    </row>
    <row r="90" spans="1:5" ht="25.5">
      <c r="A90" s="155" t="s">
        <v>390</v>
      </c>
      <c r="B90" s="151" t="s">
        <v>545</v>
      </c>
      <c r="C90" s="152" t="s">
        <v>546</v>
      </c>
      <c r="D90" s="8">
        <f>D91</f>
        <v>628.2</v>
      </c>
      <c r="E90" s="8">
        <f>E91</f>
        <v>628.2</v>
      </c>
    </row>
    <row r="91" spans="1:5" ht="25.5">
      <c r="A91" s="155" t="s">
        <v>390</v>
      </c>
      <c r="B91" s="151" t="s">
        <v>547</v>
      </c>
      <c r="C91" s="152" t="s">
        <v>548</v>
      </c>
      <c r="D91" s="8">
        <v>628.2</v>
      </c>
      <c r="E91" s="8">
        <v>628.2</v>
      </c>
    </row>
    <row r="92" spans="1:5" ht="15" hidden="1">
      <c r="A92" s="155" t="s">
        <v>390</v>
      </c>
      <c r="B92" s="151" t="s">
        <v>549</v>
      </c>
      <c r="C92" s="152" t="s">
        <v>65</v>
      </c>
      <c r="D92" s="8">
        <f>D93</f>
        <v>0</v>
      </c>
      <c r="E92" s="8">
        <f>E93</f>
        <v>0</v>
      </c>
    </row>
    <row r="93" spans="1:5" ht="15" hidden="1">
      <c r="A93" s="155" t="s">
        <v>390</v>
      </c>
      <c r="B93" s="151" t="s">
        <v>550</v>
      </c>
      <c r="C93" s="152" t="s">
        <v>551</v>
      </c>
      <c r="D93" s="8">
        <f>D94</f>
        <v>0</v>
      </c>
      <c r="E93" s="8">
        <f>E94</f>
        <v>0</v>
      </c>
    </row>
    <row r="94" spans="1:5" ht="25.5" hidden="1">
      <c r="A94" s="155" t="s">
        <v>390</v>
      </c>
      <c r="B94" s="151" t="s">
        <v>552</v>
      </c>
      <c r="C94" s="152" t="s">
        <v>553</v>
      </c>
      <c r="D94" s="8">
        <v>0</v>
      </c>
      <c r="E94" s="8">
        <v>0</v>
      </c>
    </row>
    <row r="95" spans="1:5" ht="15" hidden="1">
      <c r="A95" s="155" t="s">
        <v>390</v>
      </c>
      <c r="B95" s="151" t="s">
        <v>554</v>
      </c>
      <c r="C95" s="152" t="s">
        <v>555</v>
      </c>
      <c r="D95" s="8">
        <f>D96</f>
        <v>0</v>
      </c>
      <c r="E95" s="8">
        <f>E96</f>
        <v>0</v>
      </c>
    </row>
    <row r="96" spans="1:5" ht="15" hidden="1">
      <c r="A96" s="155" t="s">
        <v>390</v>
      </c>
      <c r="B96" s="151" t="s">
        <v>556</v>
      </c>
      <c r="C96" s="152" t="s">
        <v>557</v>
      </c>
      <c r="D96" s="8">
        <f>D97</f>
        <v>0</v>
      </c>
      <c r="E96" s="8">
        <f>E97</f>
        <v>0</v>
      </c>
    </row>
    <row r="97" spans="1:5" ht="15" hidden="1">
      <c r="A97" s="155" t="s">
        <v>390</v>
      </c>
      <c r="B97" s="151" t="s">
        <v>558</v>
      </c>
      <c r="C97" s="152" t="s">
        <v>557</v>
      </c>
      <c r="D97" s="8">
        <v>0</v>
      </c>
      <c r="E97" s="8">
        <v>0</v>
      </c>
    </row>
    <row r="98" spans="1:5" ht="63.75" hidden="1">
      <c r="A98" s="155" t="s">
        <v>390</v>
      </c>
      <c r="B98" s="151" t="s">
        <v>559</v>
      </c>
      <c r="C98" s="152" t="s">
        <v>560</v>
      </c>
      <c r="D98" s="153">
        <f aca="true" t="shared" si="1" ref="D98:E100">D99</f>
        <v>0</v>
      </c>
      <c r="E98" s="153">
        <f t="shared" si="1"/>
        <v>0</v>
      </c>
    </row>
    <row r="99" spans="1:5" ht="25.5" hidden="1">
      <c r="A99" s="155" t="s">
        <v>390</v>
      </c>
      <c r="B99" s="151" t="s">
        <v>561</v>
      </c>
      <c r="C99" s="152" t="s">
        <v>562</v>
      </c>
      <c r="D99" s="8">
        <f t="shared" si="1"/>
        <v>0</v>
      </c>
      <c r="E99" s="8">
        <f t="shared" si="1"/>
        <v>0</v>
      </c>
    </row>
    <row r="100" spans="1:5" ht="25.5" hidden="1">
      <c r="A100" s="155" t="s">
        <v>390</v>
      </c>
      <c r="B100" s="151" t="s">
        <v>563</v>
      </c>
      <c r="C100" s="152" t="s">
        <v>564</v>
      </c>
      <c r="D100" s="8">
        <f t="shared" si="1"/>
        <v>0</v>
      </c>
      <c r="E100" s="8">
        <f t="shared" si="1"/>
        <v>0</v>
      </c>
    </row>
    <row r="101" spans="1:5" ht="25.5" hidden="1">
      <c r="A101" s="155" t="s">
        <v>390</v>
      </c>
      <c r="B101" s="151" t="s">
        <v>565</v>
      </c>
      <c r="C101" s="152" t="s">
        <v>566</v>
      </c>
      <c r="D101" s="8">
        <v>0</v>
      </c>
      <c r="E101" s="8">
        <v>0</v>
      </c>
    </row>
    <row r="102" spans="1:5" ht="14.25">
      <c r="A102" s="337"/>
      <c r="B102" s="338"/>
      <c r="C102" s="148" t="s">
        <v>567</v>
      </c>
      <c r="D102" s="9">
        <f>D12+D73</f>
        <v>162073.5</v>
      </c>
      <c r="E102" s="9">
        <f>E12+E73</f>
        <v>157579.9</v>
      </c>
    </row>
    <row r="104" spans="1:37" ht="12.75">
      <c r="A104" s="244"/>
      <c r="B104" s="245"/>
      <c r="C104" s="244"/>
      <c r="D104" s="244"/>
      <c r="E104" s="244"/>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row>
    <row r="105" spans="1:37" ht="12.75">
      <c r="A105" s="244"/>
      <c r="B105" s="245"/>
      <c r="C105" s="244"/>
      <c r="D105" s="244"/>
      <c r="E105" s="244"/>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row>
    <row r="106" spans="1:37" ht="12.75">
      <c r="A106" s="244"/>
      <c r="B106" s="245"/>
      <c r="C106" s="244"/>
      <c r="D106" s="244"/>
      <c r="E106" s="244"/>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row>
    <row r="107" spans="1:37" ht="12.75">
      <c r="A107" s="244"/>
      <c r="B107" s="245"/>
      <c r="C107" s="244"/>
      <c r="D107" s="244"/>
      <c r="E107" s="244"/>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row>
    <row r="108" spans="1:37" ht="12.75">
      <c r="A108" s="244"/>
      <c r="B108" s="245"/>
      <c r="C108" s="244"/>
      <c r="D108" s="244"/>
      <c r="E108" s="244"/>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row>
    <row r="109" spans="1:37" ht="12.75">
      <c r="A109" s="244"/>
      <c r="B109" s="245"/>
      <c r="C109" s="244"/>
      <c r="D109" s="244"/>
      <c r="E109" s="244"/>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row>
    <row r="110" spans="1:37" ht="12.75">
      <c r="A110" s="244"/>
      <c r="B110" s="245"/>
      <c r="C110" s="244"/>
      <c r="D110" s="244"/>
      <c r="E110" s="244"/>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row>
    <row r="111" spans="1:37" ht="12.75">
      <c r="A111" s="244"/>
      <c r="B111" s="245"/>
      <c r="C111" s="244"/>
      <c r="D111" s="244"/>
      <c r="E111" s="244"/>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row>
    <row r="112" spans="1:37" ht="12.75">
      <c r="A112" s="244"/>
      <c r="B112" s="245"/>
      <c r="C112" s="244"/>
      <c r="D112" s="244"/>
      <c r="E112" s="244"/>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row>
    <row r="113" spans="1:37" ht="12.75">
      <c r="A113" s="244"/>
      <c r="B113" s="245"/>
      <c r="C113" s="244"/>
      <c r="D113" s="244"/>
      <c r="E113" s="244"/>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row>
    <row r="114" spans="1:37" ht="12.75">
      <c r="A114" s="244"/>
      <c r="B114" s="245"/>
      <c r="C114" s="244"/>
      <c r="D114" s="244"/>
      <c r="E114" s="244"/>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row>
    <row r="115" spans="1:37" ht="12.75">
      <c r="A115" s="244"/>
      <c r="B115" s="245"/>
      <c r="C115" s="244"/>
      <c r="D115" s="244"/>
      <c r="E115" s="244"/>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row>
    <row r="116" spans="1:37" ht="40.5" customHeight="1">
      <c r="A116" s="244"/>
      <c r="B116" s="245"/>
      <c r="C116" s="244"/>
      <c r="D116" s="244"/>
      <c r="E116" s="244"/>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row>
    <row r="117" spans="1:37" ht="12.75">
      <c r="A117" s="244"/>
      <c r="B117" s="245"/>
      <c r="C117" s="244"/>
      <c r="D117" s="244"/>
      <c r="E117" s="244"/>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1:37" ht="12.75">
      <c r="A118" s="244"/>
      <c r="B118" s="245"/>
      <c r="C118" s="244"/>
      <c r="D118" s="244"/>
      <c r="E118" s="244"/>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row>
    <row r="119" spans="1:37" ht="12.75">
      <c r="A119" s="244"/>
      <c r="B119" s="245"/>
      <c r="C119" s="244"/>
      <c r="D119" s="244"/>
      <c r="E119" s="244"/>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row>
    <row r="120" spans="1:37" ht="12.75">
      <c r="A120" s="244"/>
      <c r="B120" s="245"/>
      <c r="C120" s="244"/>
      <c r="D120" s="244"/>
      <c r="E120" s="244"/>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row>
    <row r="121" spans="1:37" ht="12.75">
      <c r="A121" s="244"/>
      <c r="B121" s="245"/>
      <c r="C121" s="244"/>
      <c r="D121" s="244"/>
      <c r="E121" s="244"/>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row>
    <row r="122" spans="1:37" ht="12.75">
      <c r="A122" s="244"/>
      <c r="B122" s="245"/>
      <c r="C122" s="244"/>
      <c r="D122" s="244"/>
      <c r="E122" s="244"/>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row>
    <row r="123" spans="1:37" ht="12.75">
      <c r="A123" s="244"/>
      <c r="B123" s="245"/>
      <c r="C123" s="244"/>
      <c r="D123" s="244"/>
      <c r="E123" s="244"/>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row>
    <row r="124" spans="1:37" ht="39.75" customHeight="1">
      <c r="A124" s="244"/>
      <c r="B124" s="245"/>
      <c r="C124" s="244"/>
      <c r="D124" s="244"/>
      <c r="E124" s="244"/>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row>
    <row r="125" spans="1:37" ht="12.75">
      <c r="A125" s="244"/>
      <c r="B125" s="245"/>
      <c r="C125" s="244"/>
      <c r="D125" s="244"/>
      <c r="E125" s="244"/>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row>
    <row r="126" spans="1:37" ht="12.75">
      <c r="A126" s="244"/>
      <c r="B126" s="245"/>
      <c r="C126" s="244"/>
      <c r="D126" s="244"/>
      <c r="E126" s="244"/>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row>
    <row r="127" spans="1:37" ht="12.75">
      <c r="A127" s="244"/>
      <c r="B127" s="245"/>
      <c r="C127" s="244"/>
      <c r="D127" s="244"/>
      <c r="E127" s="244"/>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row>
    <row r="128" spans="1:37" ht="12.75">
      <c r="A128" s="244"/>
      <c r="B128" s="245"/>
      <c r="C128" s="244"/>
      <c r="D128" s="244"/>
      <c r="E128" s="244"/>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row>
    <row r="129" spans="1:37" ht="12.75">
      <c r="A129" s="244"/>
      <c r="B129" s="245"/>
      <c r="C129" s="244"/>
      <c r="D129" s="244"/>
      <c r="E129" s="244"/>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row>
    <row r="130" spans="1:37" ht="12.75">
      <c r="A130" s="244"/>
      <c r="B130" s="245"/>
      <c r="C130" s="244"/>
      <c r="D130" s="244"/>
      <c r="E130" s="244"/>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row>
    <row r="131" spans="1:37" ht="12.75">
      <c r="A131" s="244"/>
      <c r="B131" s="245"/>
      <c r="C131" s="244"/>
      <c r="D131" s="244"/>
      <c r="E131" s="244"/>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row>
    <row r="132" spans="1:37" ht="32.25" customHeight="1">
      <c r="A132" s="244"/>
      <c r="B132" s="245"/>
      <c r="C132" s="244"/>
      <c r="D132" s="244"/>
      <c r="E132" s="244"/>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row>
    <row r="133" spans="1:37" ht="30" customHeight="1">
      <c r="A133" s="244"/>
      <c r="B133" s="245"/>
      <c r="C133" s="244"/>
      <c r="D133" s="244"/>
      <c r="E133" s="244"/>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row>
    <row r="134" spans="1:37" ht="20.25" customHeight="1">
      <c r="A134" s="244"/>
      <c r="B134" s="245"/>
      <c r="C134" s="244"/>
      <c r="D134" s="244"/>
      <c r="E134" s="244"/>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row>
    <row r="135" spans="1:37" ht="12.75">
      <c r="A135" s="244"/>
      <c r="B135" s="245"/>
      <c r="C135" s="244"/>
      <c r="D135" s="244"/>
      <c r="E135" s="244"/>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row>
    <row r="136" spans="1:37" ht="12.75">
      <c r="A136" s="244"/>
      <c r="B136" s="245"/>
      <c r="C136" s="244"/>
      <c r="D136" s="244"/>
      <c r="E136" s="244"/>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row>
    <row r="137" spans="1:37" ht="12.75">
      <c r="A137" s="244"/>
      <c r="B137" s="245"/>
      <c r="C137" s="244"/>
      <c r="D137" s="244"/>
      <c r="E137" s="244"/>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row>
    <row r="138" spans="1:37" ht="12.75">
      <c r="A138" s="244"/>
      <c r="B138" s="245"/>
      <c r="C138" s="244"/>
      <c r="D138" s="244"/>
      <c r="E138" s="244"/>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row>
    <row r="139" spans="1:37" ht="12.75">
      <c r="A139" s="244"/>
      <c r="B139" s="245"/>
      <c r="C139" s="244"/>
      <c r="D139" s="244"/>
      <c r="E139" s="244"/>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row>
    <row r="140" spans="1:37" ht="12.75">
      <c r="A140" s="244"/>
      <c r="B140" s="245"/>
      <c r="C140" s="244"/>
      <c r="D140" s="244"/>
      <c r="E140" s="244"/>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row>
    <row r="141" spans="1:37" ht="12.75">
      <c r="A141" s="244"/>
      <c r="B141" s="245"/>
      <c r="C141" s="244"/>
      <c r="D141" s="244"/>
      <c r="E141" s="244"/>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row>
    <row r="142" spans="1:37" ht="12.75">
      <c r="A142" s="244"/>
      <c r="B142" s="245"/>
      <c r="C142" s="244"/>
      <c r="D142" s="244"/>
      <c r="E142" s="244"/>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row>
    <row r="143" spans="1:37" ht="12.75">
      <c r="A143" s="244"/>
      <c r="B143" s="245"/>
      <c r="C143" s="244"/>
      <c r="D143" s="244"/>
      <c r="E143" s="244"/>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row>
    <row r="144" spans="1:37" ht="12.75">
      <c r="A144" s="244"/>
      <c r="B144" s="245"/>
      <c r="C144" s="244"/>
      <c r="D144" s="244"/>
      <c r="E144" s="244"/>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row>
    <row r="145" spans="1:37" ht="12.75">
      <c r="A145" s="244"/>
      <c r="B145" s="245"/>
      <c r="C145" s="244"/>
      <c r="D145" s="244"/>
      <c r="E145" s="244"/>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row>
    <row r="146" spans="1:37" ht="12.75">
      <c r="A146" s="244"/>
      <c r="B146" s="245"/>
      <c r="C146" s="244"/>
      <c r="D146" s="244"/>
      <c r="E146" s="244"/>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row>
    <row r="147" spans="1:37" ht="12.75">
      <c r="A147" s="244"/>
      <c r="B147" s="245"/>
      <c r="C147" s="244"/>
      <c r="D147" s="244"/>
      <c r="E147" s="244"/>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row>
    <row r="148" spans="1:37" ht="12.75">
      <c r="A148" s="244"/>
      <c r="B148" s="245"/>
      <c r="C148" s="244"/>
      <c r="D148" s="244"/>
      <c r="E148" s="244"/>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row>
    <row r="149" spans="1:37" ht="12.75">
      <c r="A149" s="244"/>
      <c r="B149" s="245"/>
      <c r="C149" s="244"/>
      <c r="D149" s="244"/>
      <c r="E149" s="244"/>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row>
    <row r="150" spans="1:37" ht="12.75">
      <c r="A150" s="244"/>
      <c r="B150" s="245"/>
      <c r="C150" s="244"/>
      <c r="D150" s="244"/>
      <c r="E150" s="244"/>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row>
    <row r="151" spans="1:37" ht="12.75">
      <c r="A151" s="244"/>
      <c r="B151" s="245"/>
      <c r="C151" s="244"/>
      <c r="D151" s="244"/>
      <c r="E151" s="244"/>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row>
    <row r="152" spans="1:37" ht="12.75">
      <c r="A152" s="244"/>
      <c r="B152" s="245"/>
      <c r="C152" s="244"/>
      <c r="D152" s="244"/>
      <c r="E152" s="244"/>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row>
    <row r="153" spans="1:37" ht="12.75">
      <c r="A153" s="244"/>
      <c r="B153" s="245"/>
      <c r="C153" s="244"/>
      <c r="D153" s="244"/>
      <c r="E153" s="244"/>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row>
    <row r="154" spans="1:37" ht="12.75">
      <c r="A154" s="244"/>
      <c r="B154" s="245"/>
      <c r="C154" s="244"/>
      <c r="D154" s="244"/>
      <c r="E154" s="244"/>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row>
    <row r="155" spans="1:37" ht="42" customHeight="1">
      <c r="A155" s="244"/>
      <c r="B155" s="245"/>
      <c r="C155" s="244"/>
      <c r="D155" s="244"/>
      <c r="E155" s="244"/>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row>
    <row r="156" spans="1:37" ht="12.75">
      <c r="A156" s="244"/>
      <c r="B156" s="245"/>
      <c r="C156" s="244"/>
      <c r="D156" s="244"/>
      <c r="E156" s="244"/>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row>
    <row r="157" spans="1:37" ht="12.75">
      <c r="A157" s="244"/>
      <c r="B157" s="245"/>
      <c r="C157" s="244"/>
      <c r="D157" s="244"/>
      <c r="E157" s="244"/>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row>
    <row r="158" spans="1:37" ht="12.75">
      <c r="A158" s="244"/>
      <c r="B158" s="245"/>
      <c r="C158" s="244"/>
      <c r="D158" s="244"/>
      <c r="E158" s="244"/>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row>
    <row r="159" spans="1:37" ht="12.75">
      <c r="A159" s="244"/>
      <c r="B159" s="245"/>
      <c r="C159" s="244"/>
      <c r="D159" s="244"/>
      <c r="E159" s="244"/>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row>
    <row r="160" spans="1:37" ht="12.75">
      <c r="A160" s="244"/>
      <c r="B160" s="245"/>
      <c r="C160" s="244"/>
      <c r="D160" s="244"/>
      <c r="E160" s="244"/>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row>
    <row r="161" spans="1:37" ht="12.75">
      <c r="A161" s="244"/>
      <c r="B161" s="245"/>
      <c r="C161" s="244"/>
      <c r="D161" s="244"/>
      <c r="E161" s="244"/>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row>
    <row r="162" spans="1:37" ht="12.75">
      <c r="A162" s="244"/>
      <c r="B162" s="245"/>
      <c r="C162" s="244"/>
      <c r="D162" s="244"/>
      <c r="E162" s="244"/>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row>
    <row r="163" spans="1:37" ht="12.75">
      <c r="A163" s="244"/>
      <c r="B163" s="245"/>
      <c r="C163" s="244"/>
      <c r="D163" s="244"/>
      <c r="E163" s="244"/>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row>
    <row r="164" spans="1:37" ht="12.75">
      <c r="A164" s="244"/>
      <c r="B164" s="245"/>
      <c r="C164" s="244"/>
      <c r="D164" s="244"/>
      <c r="E164" s="244"/>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row>
    <row r="165" spans="1:37" ht="12.75">
      <c r="A165" s="244"/>
      <c r="B165" s="245"/>
      <c r="C165" s="244"/>
      <c r="D165" s="244"/>
      <c r="E165" s="244"/>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row>
    <row r="166" spans="1:37" ht="12.75">
      <c r="A166" s="244"/>
      <c r="B166" s="245"/>
      <c r="C166" s="244"/>
      <c r="D166" s="244"/>
      <c r="E166" s="244"/>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row>
    <row r="167" spans="1:37" ht="12.75">
      <c r="A167" s="244"/>
      <c r="B167" s="245"/>
      <c r="C167" s="244"/>
      <c r="D167" s="244"/>
      <c r="E167" s="244"/>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row>
    <row r="168" spans="1:37" ht="12.75">
      <c r="A168" s="244"/>
      <c r="B168" s="245"/>
      <c r="C168" s="244"/>
      <c r="D168" s="244"/>
      <c r="E168" s="244"/>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row>
    <row r="169" spans="1:37" ht="12.75">
      <c r="A169" s="244"/>
      <c r="B169" s="245"/>
      <c r="C169" s="244"/>
      <c r="D169" s="244"/>
      <c r="E169" s="244"/>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row>
    <row r="170" spans="1:37" ht="12.75">
      <c r="A170" s="244"/>
      <c r="B170" s="245"/>
      <c r="C170" s="244"/>
      <c r="D170" s="244"/>
      <c r="E170" s="244"/>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row>
    <row r="171" spans="1:37" ht="12.75">
      <c r="A171" s="244"/>
      <c r="B171" s="245"/>
      <c r="C171" s="244"/>
      <c r="D171" s="244"/>
      <c r="E171" s="244"/>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row>
    <row r="172" spans="1:37" ht="12.75">
      <c r="A172" s="244"/>
      <c r="B172" s="245"/>
      <c r="C172" s="244"/>
      <c r="D172" s="244"/>
      <c r="E172" s="244"/>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row>
    <row r="173" spans="1:37" ht="12.75">
      <c r="A173" s="244"/>
      <c r="B173" s="245"/>
      <c r="C173" s="244"/>
      <c r="D173" s="244"/>
      <c r="E173" s="244"/>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row>
    <row r="174" spans="1:37" ht="12.75">
      <c r="A174" s="244"/>
      <c r="B174" s="245"/>
      <c r="C174" s="244"/>
      <c r="D174" s="244"/>
      <c r="E174" s="244"/>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row>
    <row r="175" spans="1:37" ht="12.75">
      <c r="A175" s="244"/>
      <c r="B175" s="245"/>
      <c r="C175" s="244"/>
      <c r="D175" s="244"/>
      <c r="E175" s="244"/>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row>
    <row r="176" spans="1:37" ht="12.75">
      <c r="A176" s="244"/>
      <c r="B176" s="245"/>
      <c r="C176" s="244"/>
      <c r="D176" s="244"/>
      <c r="E176" s="244"/>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row>
    <row r="177" spans="1:37" ht="12.75">
      <c r="A177" s="244"/>
      <c r="B177" s="245"/>
      <c r="C177" s="244"/>
      <c r="D177" s="244"/>
      <c r="E177" s="244"/>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row>
    <row r="178" spans="1:37" ht="12.75">
      <c r="A178" s="244"/>
      <c r="B178" s="245"/>
      <c r="C178" s="244"/>
      <c r="D178" s="244"/>
      <c r="E178" s="244"/>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row>
    <row r="179" spans="1:37" ht="12.75">
      <c r="A179" s="244"/>
      <c r="B179" s="245"/>
      <c r="C179" s="244"/>
      <c r="D179" s="244"/>
      <c r="E179" s="244"/>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row>
    <row r="180" spans="1:37" ht="12.75">
      <c r="A180" s="244"/>
      <c r="B180" s="245"/>
      <c r="C180" s="244"/>
      <c r="D180" s="244"/>
      <c r="E180" s="244"/>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row>
    <row r="181" spans="1:37" ht="12.75">
      <c r="A181" s="244"/>
      <c r="B181" s="245"/>
      <c r="C181" s="244"/>
      <c r="D181" s="244"/>
      <c r="E181" s="244"/>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row>
    <row r="182" spans="1:37" ht="12.75">
      <c r="A182" s="244"/>
      <c r="B182" s="245"/>
      <c r="C182" s="244"/>
      <c r="D182" s="244"/>
      <c r="E182" s="244"/>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row>
    <row r="183" spans="1:37" ht="12.75">
      <c r="A183" s="244"/>
      <c r="B183" s="245"/>
      <c r="C183" s="244"/>
      <c r="D183" s="244"/>
      <c r="E183" s="244"/>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row>
    <row r="184" spans="1:37" ht="12.75">
      <c r="A184" s="244"/>
      <c r="B184" s="245"/>
      <c r="C184" s="244"/>
      <c r="D184" s="244"/>
      <c r="E184" s="244"/>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row>
    <row r="185" spans="1:37" ht="12.75">
      <c r="A185" s="244"/>
      <c r="B185" s="245"/>
      <c r="C185" s="244"/>
      <c r="D185" s="244"/>
      <c r="E185" s="244"/>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row>
    <row r="186" spans="1:37" ht="33" customHeight="1">
      <c r="A186" s="244"/>
      <c r="B186" s="245"/>
      <c r="C186" s="244"/>
      <c r="D186" s="244"/>
      <c r="E186" s="244"/>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row>
    <row r="187" spans="1:37" ht="12.75">
      <c r="A187" s="244"/>
      <c r="B187" s="245"/>
      <c r="C187" s="244"/>
      <c r="D187" s="244"/>
      <c r="E187" s="244"/>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row>
    <row r="188" spans="1:37" ht="12.75">
      <c r="A188" s="244"/>
      <c r="B188" s="245"/>
      <c r="C188" s="244"/>
      <c r="D188" s="244"/>
      <c r="E188" s="244"/>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row>
    <row r="189" spans="1:37" ht="12.75">
      <c r="A189" s="244"/>
      <c r="B189" s="245"/>
      <c r="C189" s="244"/>
      <c r="D189" s="244"/>
      <c r="E189" s="244"/>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row>
    <row r="190" spans="1:37" ht="12.75">
      <c r="A190" s="244"/>
      <c r="B190" s="245"/>
      <c r="C190" s="244"/>
      <c r="D190" s="244"/>
      <c r="E190" s="244"/>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row>
    <row r="191" spans="1:37" ht="12.75">
      <c r="A191" s="244"/>
      <c r="B191" s="245"/>
      <c r="C191" s="244"/>
      <c r="D191" s="244"/>
      <c r="E191" s="244"/>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row>
    <row r="192" spans="1:37" ht="12.75">
      <c r="A192" s="244"/>
      <c r="B192" s="245"/>
      <c r="C192" s="244"/>
      <c r="D192" s="244"/>
      <c r="E192" s="244"/>
      <c r="F192" s="98"/>
      <c r="G192" s="98"/>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8"/>
    </row>
    <row r="193" spans="1:37" ht="12.75">
      <c r="A193" s="244"/>
      <c r="B193" s="245"/>
      <c r="C193" s="244"/>
      <c r="D193" s="244"/>
      <c r="E193" s="244"/>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row>
    <row r="194" spans="1:37" ht="12.75">
      <c r="A194" s="244"/>
      <c r="B194" s="245"/>
      <c r="C194" s="244"/>
      <c r="D194" s="244"/>
      <c r="E194" s="244"/>
      <c r="F194" s="98"/>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c r="AG194" s="98"/>
      <c r="AH194" s="98"/>
      <c r="AI194" s="98"/>
      <c r="AJ194" s="98"/>
      <c r="AK194" s="98"/>
    </row>
    <row r="195" spans="1:37" ht="19.5" customHeight="1">
      <c r="A195" s="244"/>
      <c r="B195" s="245"/>
      <c r="C195" s="244"/>
      <c r="D195" s="244"/>
      <c r="E195" s="244"/>
      <c r="F195" s="98"/>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c r="AG195" s="98"/>
      <c r="AH195" s="98"/>
      <c r="AI195" s="98"/>
      <c r="AJ195" s="98"/>
      <c r="AK195" s="98"/>
    </row>
    <row r="196" spans="1:37" ht="54.75" customHeight="1">
      <c r="A196" s="244"/>
      <c r="B196" s="245"/>
      <c r="C196" s="244"/>
      <c r="D196" s="244"/>
      <c r="E196" s="244"/>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row>
    <row r="197" spans="1:37" ht="12.75">
      <c r="A197" s="244"/>
      <c r="B197" s="245"/>
      <c r="C197" s="244"/>
      <c r="D197" s="244"/>
      <c r="E197" s="244"/>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row>
    <row r="198" spans="1:37" ht="12.75">
      <c r="A198" s="244"/>
      <c r="B198" s="245"/>
      <c r="C198" s="244"/>
      <c r="D198" s="244"/>
      <c r="E198" s="244"/>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row>
    <row r="199" spans="1:37" ht="12.75">
      <c r="A199" s="244"/>
      <c r="B199" s="245"/>
      <c r="C199" s="244"/>
      <c r="D199" s="244"/>
      <c r="E199" s="244"/>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row>
    <row r="200" spans="1:37" ht="12.75">
      <c r="A200" s="244"/>
      <c r="B200" s="245"/>
      <c r="C200" s="244"/>
      <c r="D200" s="244"/>
      <c r="E200" s="244"/>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row>
    <row r="201" spans="1:37" ht="12.75">
      <c r="A201" s="244"/>
      <c r="B201" s="245"/>
      <c r="C201" s="244"/>
      <c r="D201" s="244"/>
      <c r="E201" s="244"/>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c r="AG201" s="98"/>
      <c r="AH201" s="98"/>
      <c r="AI201" s="98"/>
      <c r="AJ201" s="98"/>
      <c r="AK201" s="98"/>
    </row>
    <row r="202" spans="1:37" ht="12.75">
      <c r="A202" s="244"/>
      <c r="B202" s="245"/>
      <c r="C202" s="244"/>
      <c r="D202" s="244"/>
      <c r="E202" s="244"/>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row>
    <row r="203" spans="1:37" ht="12.75">
      <c r="A203" s="244"/>
      <c r="B203" s="245"/>
      <c r="C203" s="244"/>
      <c r="D203" s="244"/>
      <c r="E203" s="244"/>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row>
    <row r="204" spans="1:37" ht="12.75">
      <c r="A204" s="244"/>
      <c r="B204" s="245"/>
      <c r="C204" s="244"/>
      <c r="D204" s="244"/>
      <c r="E204" s="244"/>
      <c r="F204" s="98"/>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8"/>
    </row>
    <row r="205" spans="1:37" ht="12.75">
      <c r="A205" s="244"/>
      <c r="B205" s="245"/>
      <c r="C205" s="244"/>
      <c r="D205" s="244"/>
      <c r="E205" s="244"/>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row>
    <row r="206" spans="1:37" ht="12.75">
      <c r="A206" s="244"/>
      <c r="B206" s="245"/>
      <c r="C206" s="244"/>
      <c r="D206" s="244"/>
      <c r="E206" s="244"/>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98"/>
      <c r="AH206" s="98"/>
      <c r="AI206" s="98"/>
      <c r="AJ206" s="98"/>
      <c r="AK206" s="98"/>
    </row>
    <row r="207" spans="1:37" ht="12.75">
      <c r="A207" s="244"/>
      <c r="B207" s="245"/>
      <c r="C207" s="244"/>
      <c r="D207" s="244"/>
      <c r="E207" s="244"/>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row>
    <row r="208" spans="1:37" ht="12.75">
      <c r="A208" s="244"/>
      <c r="B208" s="245"/>
      <c r="C208" s="244"/>
      <c r="D208" s="244"/>
      <c r="E208" s="244"/>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c r="AG208" s="98"/>
      <c r="AH208" s="98"/>
      <c r="AI208" s="98"/>
      <c r="AJ208" s="98"/>
      <c r="AK208" s="98"/>
    </row>
    <row r="209" spans="1:37" ht="12.75">
      <c r="A209" s="244"/>
      <c r="B209" s="245"/>
      <c r="C209" s="244"/>
      <c r="D209" s="244"/>
      <c r="E209" s="244"/>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row>
    <row r="210" spans="1:37" ht="12.75">
      <c r="A210" s="244"/>
      <c r="B210" s="245"/>
      <c r="C210" s="244"/>
      <c r="D210" s="244"/>
      <c r="E210" s="244"/>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98"/>
      <c r="AK210" s="98"/>
    </row>
    <row r="211" spans="1:37" ht="12.75">
      <c r="A211" s="244"/>
      <c r="B211" s="245"/>
      <c r="C211" s="244"/>
      <c r="D211" s="244"/>
      <c r="E211" s="244"/>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c r="AH211" s="98"/>
      <c r="AI211" s="98"/>
      <c r="AJ211" s="98"/>
      <c r="AK211" s="98"/>
    </row>
    <row r="212" spans="1:37" ht="12.75">
      <c r="A212" s="244"/>
      <c r="B212" s="245"/>
      <c r="C212" s="244"/>
      <c r="D212" s="244"/>
      <c r="E212" s="244"/>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row>
    <row r="213" spans="1:37" ht="12.75">
      <c r="A213" s="244"/>
      <c r="B213" s="245"/>
      <c r="C213" s="244"/>
      <c r="D213" s="244"/>
      <c r="E213" s="244"/>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row>
    <row r="214" spans="1:37" ht="12.75">
      <c r="A214" s="244"/>
      <c r="B214" s="245"/>
      <c r="C214" s="244"/>
      <c r="D214" s="244"/>
      <c r="E214" s="244"/>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98"/>
      <c r="AH214" s="98"/>
      <c r="AI214" s="98"/>
      <c r="AJ214" s="98"/>
      <c r="AK214" s="98"/>
    </row>
    <row r="215" spans="1:37" ht="12.75">
      <c r="A215" s="244"/>
      <c r="B215" s="245"/>
      <c r="C215" s="244"/>
      <c r="D215" s="244"/>
      <c r="E215" s="244"/>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8"/>
    </row>
    <row r="216" spans="1:37" ht="12.75">
      <c r="A216" s="244"/>
      <c r="B216" s="245"/>
      <c r="C216" s="244"/>
      <c r="D216" s="244"/>
      <c r="E216" s="244"/>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98"/>
      <c r="AH216" s="98"/>
      <c r="AI216" s="98"/>
      <c r="AJ216" s="98"/>
      <c r="AK216" s="98"/>
    </row>
    <row r="217" spans="1:37" ht="12.75">
      <c r="A217" s="244"/>
      <c r="B217" s="245"/>
      <c r="C217" s="244"/>
      <c r="D217" s="244"/>
      <c r="E217" s="244"/>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8"/>
    </row>
    <row r="218" spans="1:37" ht="12.75">
      <c r="A218" s="244"/>
      <c r="B218" s="245"/>
      <c r="C218" s="244"/>
      <c r="D218" s="244"/>
      <c r="E218" s="244"/>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row>
    <row r="219" spans="1:37" ht="12.75">
      <c r="A219" s="244"/>
      <c r="B219" s="245"/>
      <c r="C219" s="244"/>
      <c r="D219" s="244"/>
      <c r="E219" s="244"/>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row>
    <row r="220" spans="1:37" ht="12.75">
      <c r="A220" s="244"/>
      <c r="B220" s="245"/>
      <c r="C220" s="244"/>
      <c r="D220" s="244"/>
      <c r="E220" s="244"/>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98"/>
    </row>
    <row r="221" spans="1:37" ht="12.75">
      <c r="A221" s="244"/>
      <c r="B221" s="245"/>
      <c r="C221" s="244"/>
      <c r="D221" s="244"/>
      <c r="E221" s="244"/>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c r="AG221" s="98"/>
      <c r="AH221" s="98"/>
      <c r="AI221" s="98"/>
      <c r="AJ221" s="98"/>
      <c r="AK221" s="98"/>
    </row>
    <row r="222" spans="1:37" ht="12.75">
      <c r="A222" s="244"/>
      <c r="B222" s="245"/>
      <c r="C222" s="244"/>
      <c r="D222" s="244"/>
      <c r="E222" s="244"/>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c r="AG222" s="98"/>
      <c r="AH222" s="98"/>
      <c r="AI222" s="98"/>
      <c r="AJ222" s="98"/>
      <c r="AK222" s="98"/>
    </row>
    <row r="223" spans="1:37" ht="12.75">
      <c r="A223" s="244"/>
      <c r="B223" s="245"/>
      <c r="C223" s="244"/>
      <c r="D223" s="244"/>
      <c r="E223" s="244"/>
      <c r="F223" s="98"/>
      <c r="G223" s="98"/>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c r="AG223" s="98"/>
      <c r="AH223" s="98"/>
      <c r="AI223" s="98"/>
      <c r="AJ223" s="98"/>
      <c r="AK223" s="98"/>
    </row>
    <row r="224" spans="1:37" ht="12.75">
      <c r="A224" s="244"/>
      <c r="B224" s="245"/>
      <c r="C224" s="244"/>
      <c r="D224" s="244"/>
      <c r="E224" s="244"/>
      <c r="F224" s="98"/>
      <c r="G224" s="98"/>
      <c r="H224" s="98"/>
      <c r="I224" s="98"/>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c r="AG224" s="98"/>
      <c r="AH224" s="98"/>
      <c r="AI224" s="98"/>
      <c r="AJ224" s="98"/>
      <c r="AK224" s="98"/>
    </row>
    <row r="225" spans="1:37" ht="12.75">
      <c r="A225" s="244"/>
      <c r="B225" s="245"/>
      <c r="C225" s="244"/>
      <c r="D225" s="244"/>
      <c r="E225" s="244"/>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row>
    <row r="226" spans="1:37" ht="12.75">
      <c r="A226" s="244"/>
      <c r="B226" s="245"/>
      <c r="C226" s="244"/>
      <c r="D226" s="244"/>
      <c r="E226" s="244"/>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row>
    <row r="227" spans="1:37" ht="12.75">
      <c r="A227" s="244"/>
      <c r="B227" s="245"/>
      <c r="C227" s="244"/>
      <c r="D227" s="244"/>
      <c r="E227" s="244"/>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row>
    <row r="228" spans="1:37" ht="12.75">
      <c r="A228" s="244"/>
      <c r="B228" s="245"/>
      <c r="C228" s="244"/>
      <c r="D228" s="244"/>
      <c r="E228" s="244"/>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row>
    <row r="229" spans="1:37" ht="12.75">
      <c r="A229" s="244"/>
      <c r="B229" s="245"/>
      <c r="C229" s="244"/>
      <c r="D229" s="244"/>
      <c r="E229" s="244"/>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row>
    <row r="230" spans="1:37" ht="12.75">
      <c r="A230" s="244"/>
      <c r="B230" s="245"/>
      <c r="C230" s="244"/>
      <c r="D230" s="244"/>
      <c r="E230" s="244"/>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row>
    <row r="231" spans="1:37" ht="12.75">
      <c r="A231" s="244"/>
      <c r="B231" s="245"/>
      <c r="C231" s="244"/>
      <c r="D231" s="244"/>
      <c r="E231" s="244"/>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c r="AG231" s="98"/>
      <c r="AH231" s="98"/>
      <c r="AI231" s="98"/>
      <c r="AJ231" s="98"/>
      <c r="AK231" s="98"/>
    </row>
    <row r="232" spans="1:37" ht="12.75">
      <c r="A232" s="244"/>
      <c r="B232" s="245"/>
      <c r="C232" s="244"/>
      <c r="D232" s="244"/>
      <c r="E232" s="244"/>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row>
    <row r="233" spans="1:37" ht="12.75">
      <c r="A233" s="244"/>
      <c r="B233" s="245"/>
      <c r="C233" s="244"/>
      <c r="D233" s="244"/>
      <c r="E233" s="244"/>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row>
    <row r="234" spans="1:37" ht="12.75">
      <c r="A234" s="244"/>
      <c r="B234" s="245"/>
      <c r="C234" s="244"/>
      <c r="D234" s="244"/>
      <c r="E234" s="244"/>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c r="AG234" s="98"/>
      <c r="AH234" s="98"/>
      <c r="AI234" s="98"/>
      <c r="AJ234" s="98"/>
      <c r="AK234" s="98"/>
    </row>
    <row r="235" spans="1:37" ht="12.75">
      <c r="A235" s="244"/>
      <c r="B235" s="245"/>
      <c r="C235" s="244"/>
      <c r="D235" s="244"/>
      <c r="E235" s="244"/>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c r="AG235" s="98"/>
      <c r="AH235" s="98"/>
      <c r="AI235" s="98"/>
      <c r="AJ235" s="98"/>
      <c r="AK235" s="98"/>
    </row>
    <row r="236" spans="1:37" ht="12.75">
      <c r="A236" s="244"/>
      <c r="B236" s="245"/>
      <c r="C236" s="244"/>
      <c r="D236" s="244"/>
      <c r="E236" s="244"/>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8"/>
    </row>
    <row r="237" spans="1:37" ht="12.75">
      <c r="A237" s="244"/>
      <c r="B237" s="245"/>
      <c r="C237" s="244"/>
      <c r="D237" s="244"/>
      <c r="E237" s="244"/>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8"/>
    </row>
    <row r="238" spans="1:37" ht="13.5" customHeight="1">
      <c r="A238" s="244"/>
      <c r="B238" s="245"/>
      <c r="C238" s="244"/>
      <c r="D238" s="244"/>
      <c r="E238" s="244"/>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c r="AG238" s="98"/>
      <c r="AH238" s="98"/>
      <c r="AI238" s="98"/>
      <c r="AJ238" s="98"/>
      <c r="AK238" s="98"/>
    </row>
    <row r="239" spans="1:37" ht="12.75">
      <c r="A239" s="244"/>
      <c r="B239" s="245"/>
      <c r="C239" s="244"/>
      <c r="D239" s="244"/>
      <c r="E239" s="244"/>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c r="AG239" s="98"/>
      <c r="AH239" s="98"/>
      <c r="AI239" s="98"/>
      <c r="AJ239" s="98"/>
      <c r="AK239" s="98"/>
    </row>
    <row r="240" spans="1:37" ht="12.75">
      <c r="A240" s="244"/>
      <c r="B240" s="245"/>
      <c r="C240" s="244"/>
      <c r="D240" s="244"/>
      <c r="E240" s="244"/>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c r="AG240" s="98"/>
      <c r="AH240" s="98"/>
      <c r="AI240" s="98"/>
      <c r="AJ240" s="98"/>
      <c r="AK240" s="98"/>
    </row>
    <row r="241" spans="1:37" ht="12.75">
      <c r="A241" s="244"/>
      <c r="B241" s="245"/>
      <c r="C241" s="244"/>
      <c r="D241" s="244"/>
      <c r="E241" s="244"/>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c r="AG241" s="98"/>
      <c r="AH241" s="98"/>
      <c r="AI241" s="98"/>
      <c r="AJ241" s="98"/>
      <c r="AK241" s="98"/>
    </row>
    <row r="242" spans="1:37" ht="12.75">
      <c r="A242" s="244"/>
      <c r="B242" s="245"/>
      <c r="C242" s="244"/>
      <c r="D242" s="244"/>
      <c r="E242" s="244"/>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8"/>
    </row>
    <row r="243" spans="1:37" ht="12.75">
      <c r="A243" s="244"/>
      <c r="B243" s="245"/>
      <c r="C243" s="244"/>
      <c r="D243" s="244"/>
      <c r="E243" s="244"/>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8"/>
    </row>
    <row r="244" spans="1:37" ht="12.75">
      <c r="A244" s="244"/>
      <c r="B244" s="245"/>
      <c r="C244" s="244"/>
      <c r="D244" s="244"/>
      <c r="E244" s="244"/>
      <c r="F244" s="246"/>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c r="AG244" s="98"/>
      <c r="AH244" s="98"/>
      <c r="AI244" s="98"/>
      <c r="AJ244" s="98"/>
      <c r="AK244" s="98"/>
    </row>
    <row r="245" spans="1:37" ht="12.75">
      <c r="A245" s="244"/>
      <c r="B245" s="245"/>
      <c r="C245" s="244"/>
      <c r="D245" s="244"/>
      <c r="E245" s="244"/>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8"/>
    </row>
    <row r="246" spans="1:37" ht="12.75">
      <c r="A246" s="244"/>
      <c r="B246" s="245"/>
      <c r="C246" s="244"/>
      <c r="D246" s="244"/>
      <c r="E246" s="244"/>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c r="AG246" s="98"/>
      <c r="AH246" s="98"/>
      <c r="AI246" s="98"/>
      <c r="AJ246" s="98"/>
      <c r="AK246" s="98"/>
    </row>
    <row r="247" spans="1:37" ht="12.75">
      <c r="A247" s="244"/>
      <c r="B247" s="245"/>
      <c r="C247" s="244"/>
      <c r="D247" s="244"/>
      <c r="E247" s="244"/>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row>
    <row r="248" spans="1:37" ht="12.75">
      <c r="A248" s="244"/>
      <c r="B248" s="245"/>
      <c r="C248" s="244"/>
      <c r="D248" s="244"/>
      <c r="E248" s="244"/>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row>
    <row r="249" spans="1:37" ht="12.75">
      <c r="A249" s="244"/>
      <c r="B249" s="245"/>
      <c r="C249" s="244"/>
      <c r="D249" s="244"/>
      <c r="E249" s="244"/>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row>
    <row r="250" spans="1:37" ht="17.25" customHeight="1">
      <c r="A250" s="244"/>
      <c r="B250" s="245"/>
      <c r="C250" s="244"/>
      <c r="D250" s="244"/>
      <c r="E250" s="244"/>
      <c r="F250" s="98"/>
      <c r="G250" s="98"/>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row>
    <row r="251" spans="1:37" ht="12.75">
      <c r="A251" s="244"/>
      <c r="B251" s="245"/>
      <c r="C251" s="244"/>
      <c r="D251" s="244"/>
      <c r="E251" s="244"/>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row>
    <row r="252" spans="1:37" ht="16.5" customHeight="1">
      <c r="A252" s="244"/>
      <c r="B252" s="245"/>
      <c r="C252" s="244"/>
      <c r="D252" s="244"/>
      <c r="E252" s="244"/>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8"/>
    </row>
    <row r="253" spans="1:37" ht="12.75">
      <c r="A253" s="244"/>
      <c r="B253" s="245"/>
      <c r="C253" s="244"/>
      <c r="D253" s="244"/>
      <c r="E253" s="244"/>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8"/>
    </row>
    <row r="254" spans="1:37" ht="12.75">
      <c r="A254" s="244"/>
      <c r="B254" s="245"/>
      <c r="C254" s="244"/>
      <c r="D254" s="244"/>
      <c r="E254" s="244"/>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8"/>
    </row>
    <row r="255" spans="1:37" ht="12.75">
      <c r="A255" s="244"/>
      <c r="B255" s="245"/>
      <c r="C255" s="244"/>
      <c r="D255" s="244"/>
      <c r="E255" s="244"/>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row>
    <row r="256" spans="1:37" ht="19.5" customHeight="1">
      <c r="A256" s="244"/>
      <c r="B256" s="245"/>
      <c r="C256" s="244"/>
      <c r="D256" s="244"/>
      <c r="E256" s="244"/>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c r="AG256" s="98"/>
      <c r="AH256" s="98"/>
      <c r="AI256" s="98"/>
      <c r="AJ256" s="98"/>
      <c r="AK256" s="98"/>
    </row>
    <row r="257" spans="1:37" ht="12.75">
      <c r="A257" s="244"/>
      <c r="B257" s="245"/>
      <c r="C257" s="244"/>
      <c r="D257" s="244"/>
      <c r="E257" s="244"/>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8"/>
    </row>
    <row r="258" spans="1:37" ht="12.75">
      <c r="A258" s="244"/>
      <c r="B258" s="245"/>
      <c r="C258" s="244"/>
      <c r="D258" s="244"/>
      <c r="E258" s="244"/>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c r="AG258" s="98"/>
      <c r="AH258" s="98"/>
      <c r="AI258" s="98"/>
      <c r="AJ258" s="98"/>
      <c r="AK258" s="98"/>
    </row>
    <row r="259" spans="1:37" ht="12.75">
      <c r="A259" s="244"/>
      <c r="B259" s="245"/>
      <c r="C259" s="244"/>
      <c r="D259" s="244"/>
      <c r="E259" s="244"/>
      <c r="F259" s="98"/>
      <c r="G259" s="98"/>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c r="AG259" s="98"/>
      <c r="AH259" s="98"/>
      <c r="AI259" s="98"/>
      <c r="AJ259" s="98"/>
      <c r="AK259" s="98"/>
    </row>
    <row r="260" spans="1:37" ht="12.75">
      <c r="A260" s="244"/>
      <c r="B260" s="245"/>
      <c r="C260" s="244"/>
      <c r="D260" s="244"/>
      <c r="E260" s="244"/>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row>
    <row r="261" spans="1:37" ht="12.75">
      <c r="A261" s="244"/>
      <c r="B261" s="245"/>
      <c r="C261" s="244"/>
      <c r="D261" s="244"/>
      <c r="E261" s="244"/>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c r="AG261" s="98"/>
      <c r="AH261" s="98"/>
      <c r="AI261" s="98"/>
      <c r="AJ261" s="98"/>
      <c r="AK261" s="98"/>
    </row>
    <row r="262" spans="1:37" ht="12.75">
      <c r="A262" s="244"/>
      <c r="B262" s="245"/>
      <c r="C262" s="244"/>
      <c r="D262" s="244"/>
      <c r="E262" s="244"/>
      <c r="F262" s="98"/>
      <c r="G262" s="98"/>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c r="AG262" s="98"/>
      <c r="AH262" s="98"/>
      <c r="AI262" s="98"/>
      <c r="AJ262" s="98"/>
      <c r="AK262" s="98"/>
    </row>
    <row r="263" spans="1:37" ht="12.75">
      <c r="A263" s="244"/>
      <c r="B263" s="245"/>
      <c r="C263" s="244"/>
      <c r="D263" s="244"/>
      <c r="E263" s="244"/>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c r="AG263" s="98"/>
      <c r="AH263" s="98"/>
      <c r="AI263" s="98"/>
      <c r="AJ263" s="98"/>
      <c r="AK263" s="98"/>
    </row>
    <row r="264" spans="1:37" ht="12.75">
      <c r="A264" s="244"/>
      <c r="B264" s="245"/>
      <c r="C264" s="244"/>
      <c r="D264" s="244"/>
      <c r="E264" s="244"/>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98"/>
      <c r="AI264" s="98"/>
      <c r="AJ264" s="98"/>
      <c r="AK264" s="98"/>
    </row>
    <row r="265" spans="1:37" ht="12.75">
      <c r="A265" s="244"/>
      <c r="B265" s="245"/>
      <c r="C265" s="244"/>
      <c r="D265" s="244"/>
      <c r="E265" s="244"/>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8"/>
    </row>
    <row r="266" spans="1:37" ht="12.75">
      <c r="A266" s="244"/>
      <c r="B266" s="245"/>
      <c r="C266" s="244"/>
      <c r="D266" s="244"/>
      <c r="E266" s="244"/>
      <c r="F266" s="98"/>
      <c r="G266" s="98"/>
      <c r="H266" s="98"/>
      <c r="I266" s="98"/>
      <c r="J266" s="98"/>
      <c r="K266" s="98"/>
      <c r="L266" s="98"/>
      <c r="M266" s="98"/>
      <c r="N266" s="98"/>
      <c r="O266" s="98"/>
      <c r="P266" s="98"/>
      <c r="Q266" s="98"/>
      <c r="R266" s="98"/>
      <c r="S266" s="98"/>
      <c r="T266" s="98"/>
      <c r="U266" s="98"/>
      <c r="V266" s="98"/>
      <c r="W266" s="98"/>
      <c r="X266" s="98"/>
      <c r="Y266" s="98"/>
      <c r="Z266" s="98"/>
      <c r="AA266" s="98"/>
      <c r="AB266" s="98"/>
      <c r="AC266" s="98"/>
      <c r="AD266" s="98"/>
      <c r="AE266" s="98"/>
      <c r="AF266" s="98"/>
      <c r="AG266" s="98"/>
      <c r="AH266" s="98"/>
      <c r="AI266" s="98"/>
      <c r="AJ266" s="98"/>
      <c r="AK266" s="98"/>
    </row>
    <row r="267" spans="1:37" ht="12.75">
      <c r="A267" s="244"/>
      <c r="B267" s="245"/>
      <c r="C267" s="244"/>
      <c r="D267" s="244"/>
      <c r="E267" s="244"/>
      <c r="F267" s="98"/>
      <c r="G267" s="98"/>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row>
    <row r="268" spans="1:37" ht="12.75">
      <c r="A268" s="244"/>
      <c r="B268" s="245"/>
      <c r="C268" s="244"/>
      <c r="D268" s="244"/>
      <c r="E268" s="244"/>
      <c r="F268" s="98"/>
      <c r="G268" s="98"/>
      <c r="H268" s="98"/>
      <c r="I268" s="98"/>
      <c r="J268" s="98"/>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row>
    <row r="269" spans="1:37" ht="12.75">
      <c r="A269" s="244"/>
      <c r="B269" s="245"/>
      <c r="C269" s="244"/>
      <c r="D269" s="244"/>
      <c r="E269" s="244"/>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row>
    <row r="270" spans="1:37" ht="12.75">
      <c r="A270" s="244"/>
      <c r="B270" s="245"/>
      <c r="C270" s="244"/>
      <c r="D270" s="244"/>
      <c r="E270" s="244"/>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8"/>
    </row>
    <row r="271" spans="1:37" ht="12.75">
      <c r="A271" s="244"/>
      <c r="B271" s="245"/>
      <c r="C271" s="244"/>
      <c r="D271" s="244"/>
      <c r="E271" s="244"/>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8"/>
    </row>
    <row r="272" spans="1:37" ht="12.75">
      <c r="A272" s="244"/>
      <c r="B272" s="245"/>
      <c r="C272" s="244"/>
      <c r="D272" s="244"/>
      <c r="E272" s="244"/>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8"/>
    </row>
    <row r="273" spans="1:37" ht="12.75">
      <c r="A273" s="244"/>
      <c r="B273" s="245"/>
      <c r="C273" s="244"/>
      <c r="D273" s="244"/>
      <c r="E273" s="244"/>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8"/>
    </row>
    <row r="274" spans="1:37" ht="12.75">
      <c r="A274" s="244"/>
      <c r="B274" s="245"/>
      <c r="C274" s="244"/>
      <c r="D274" s="244"/>
      <c r="E274" s="244"/>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8"/>
    </row>
    <row r="275" spans="1:37" ht="27.75" customHeight="1">
      <c r="A275" s="244"/>
      <c r="B275" s="245"/>
      <c r="C275" s="244"/>
      <c r="D275" s="244"/>
      <c r="E275" s="244"/>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8"/>
    </row>
    <row r="276" spans="1:37" ht="12.75">
      <c r="A276" s="244"/>
      <c r="B276" s="245"/>
      <c r="C276" s="244"/>
      <c r="D276" s="244"/>
      <c r="E276" s="244"/>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8"/>
    </row>
    <row r="277" spans="1:37" ht="12.75">
      <c r="A277" s="244"/>
      <c r="B277" s="245"/>
      <c r="C277" s="244"/>
      <c r="D277" s="244"/>
      <c r="E277" s="244"/>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8"/>
    </row>
    <row r="278" spans="1:37" ht="12.75">
      <c r="A278" s="244"/>
      <c r="B278" s="245"/>
      <c r="C278" s="244"/>
      <c r="D278" s="244"/>
      <c r="E278" s="244"/>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8"/>
    </row>
    <row r="279" spans="1:37" ht="12.75">
      <c r="A279" s="244"/>
      <c r="B279" s="245"/>
      <c r="C279" s="244"/>
      <c r="D279" s="244"/>
      <c r="E279" s="244"/>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8"/>
    </row>
    <row r="280" spans="1:37" ht="30" customHeight="1">
      <c r="A280" s="244"/>
      <c r="B280" s="245"/>
      <c r="C280" s="244"/>
      <c r="D280" s="244"/>
      <c r="E280" s="244"/>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8"/>
    </row>
    <row r="281" spans="1:37" ht="12.75">
      <c r="A281" s="244"/>
      <c r="B281" s="245"/>
      <c r="C281" s="244"/>
      <c r="D281" s="244"/>
      <c r="E281" s="244"/>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8"/>
    </row>
    <row r="282" spans="1:37" ht="12.75">
      <c r="A282" s="244"/>
      <c r="B282" s="245"/>
      <c r="C282" s="244"/>
      <c r="D282" s="244"/>
      <c r="E282" s="244"/>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8"/>
    </row>
    <row r="283" spans="1:37" ht="12.75">
      <c r="A283" s="244"/>
      <c r="B283" s="245"/>
      <c r="C283" s="244"/>
      <c r="D283" s="244"/>
      <c r="E283" s="244"/>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8"/>
    </row>
    <row r="284" spans="1:37" ht="12.75">
      <c r="A284" s="244"/>
      <c r="B284" s="245"/>
      <c r="C284" s="244"/>
      <c r="D284" s="244"/>
      <c r="E284" s="244"/>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8"/>
    </row>
    <row r="285" spans="1:37" ht="12.75">
      <c r="A285" s="244"/>
      <c r="B285" s="245"/>
      <c r="C285" s="244"/>
      <c r="D285" s="244"/>
      <c r="E285" s="244"/>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8"/>
    </row>
    <row r="286" spans="1:37" ht="12.75">
      <c r="A286" s="244"/>
      <c r="B286" s="245"/>
      <c r="C286" s="244"/>
      <c r="D286" s="244"/>
      <c r="E286" s="244"/>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c r="AG286" s="98"/>
      <c r="AH286" s="98"/>
      <c r="AI286" s="98"/>
      <c r="AJ286" s="98"/>
      <c r="AK286" s="98"/>
    </row>
    <row r="287" spans="1:37" ht="12.75">
      <c r="A287" s="244"/>
      <c r="B287" s="245"/>
      <c r="C287" s="244"/>
      <c r="D287" s="244"/>
      <c r="E287" s="244"/>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c r="AG287" s="98"/>
      <c r="AH287" s="98"/>
      <c r="AI287" s="98"/>
      <c r="AJ287" s="98"/>
      <c r="AK287" s="98"/>
    </row>
    <row r="288" spans="1:37" ht="12.75">
      <c r="A288" s="244"/>
      <c r="B288" s="245"/>
      <c r="C288" s="244"/>
      <c r="D288" s="244"/>
      <c r="E288" s="244"/>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row>
    <row r="289" spans="1:37" ht="12.75">
      <c r="A289" s="244"/>
      <c r="B289" s="245"/>
      <c r="C289" s="244"/>
      <c r="D289" s="244"/>
      <c r="E289" s="244"/>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row>
    <row r="290" spans="1:37" ht="12.75">
      <c r="A290" s="244"/>
      <c r="B290" s="245"/>
      <c r="C290" s="244"/>
      <c r="D290" s="244"/>
      <c r="E290" s="244"/>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row>
    <row r="291" spans="1:37" ht="12.75">
      <c r="A291" s="244"/>
      <c r="B291" s="245"/>
      <c r="C291" s="244"/>
      <c r="D291" s="244"/>
      <c r="E291" s="244"/>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8"/>
    </row>
    <row r="292" spans="1:37" ht="12.75">
      <c r="A292" s="244"/>
      <c r="B292" s="245"/>
      <c r="C292" s="244"/>
      <c r="D292" s="244"/>
      <c r="E292" s="244"/>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8"/>
    </row>
    <row r="293" spans="1:37" ht="12.75">
      <c r="A293" s="244"/>
      <c r="B293" s="245"/>
      <c r="C293" s="244"/>
      <c r="D293" s="244"/>
      <c r="E293" s="244"/>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8"/>
    </row>
    <row r="294" spans="1:37" ht="12.75">
      <c r="A294" s="244"/>
      <c r="B294" s="245"/>
      <c r="C294" s="244"/>
      <c r="D294" s="244"/>
      <c r="E294" s="244"/>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c r="AG294" s="98"/>
      <c r="AH294" s="98"/>
      <c r="AI294" s="98"/>
      <c r="AJ294" s="98"/>
      <c r="AK294" s="98"/>
    </row>
    <row r="295" spans="1:37" ht="29.25" customHeight="1">
      <c r="A295" s="244"/>
      <c r="B295" s="245"/>
      <c r="C295" s="244"/>
      <c r="D295" s="244"/>
      <c r="E295" s="244"/>
      <c r="F295" s="98"/>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c r="AG295" s="98"/>
      <c r="AH295" s="98"/>
      <c r="AI295" s="98"/>
      <c r="AJ295" s="98"/>
      <c r="AK295" s="98"/>
    </row>
    <row r="296" spans="1:37" ht="12.75">
      <c r="A296" s="244"/>
      <c r="B296" s="245"/>
      <c r="C296" s="244"/>
      <c r="D296" s="244"/>
      <c r="E296" s="244"/>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8"/>
    </row>
    <row r="297" spans="1:5" s="98" customFormat="1" ht="12.75">
      <c r="A297" s="244"/>
      <c r="B297" s="245"/>
      <c r="C297" s="244"/>
      <c r="D297" s="244"/>
      <c r="E297" s="244"/>
    </row>
    <row r="298" spans="1:37" ht="12.75">
      <c r="A298" s="244"/>
      <c r="B298" s="245"/>
      <c r="C298" s="244"/>
      <c r="D298" s="244"/>
      <c r="E298" s="244"/>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c r="AG298" s="98"/>
      <c r="AH298" s="98"/>
      <c r="AI298" s="98"/>
      <c r="AJ298" s="98"/>
      <c r="AK298" s="98"/>
    </row>
    <row r="299" spans="1:37" ht="12.75">
      <c r="A299" s="244"/>
      <c r="B299" s="245"/>
      <c r="C299" s="244"/>
      <c r="D299" s="244"/>
      <c r="E299" s="244"/>
      <c r="F299" s="98"/>
      <c r="G299" s="98"/>
      <c r="H299" s="98"/>
      <c r="I299" s="98"/>
      <c r="J299" s="98"/>
      <c r="K299" s="98"/>
      <c r="L299" s="98"/>
      <c r="M299" s="98"/>
      <c r="N299" s="98"/>
      <c r="O299" s="98"/>
      <c r="P299" s="98"/>
      <c r="Q299" s="98"/>
      <c r="R299" s="98"/>
      <c r="S299" s="98"/>
      <c r="T299" s="98"/>
      <c r="U299" s="98"/>
      <c r="V299" s="98"/>
      <c r="W299" s="98"/>
      <c r="X299" s="98"/>
      <c r="Y299" s="98"/>
      <c r="Z299" s="98"/>
      <c r="AA299" s="98"/>
      <c r="AB299" s="98"/>
      <c r="AC299" s="98"/>
      <c r="AD299" s="98"/>
      <c r="AE299" s="98"/>
      <c r="AF299" s="98"/>
      <c r="AG299" s="98"/>
      <c r="AH299" s="98"/>
      <c r="AI299" s="98"/>
      <c r="AJ299" s="98"/>
      <c r="AK299" s="98"/>
    </row>
    <row r="300" spans="1:37" ht="12.75">
      <c r="A300" s="244"/>
      <c r="B300" s="245"/>
      <c r="C300" s="244"/>
      <c r="D300" s="244"/>
      <c r="E300" s="244"/>
      <c r="F300" s="98"/>
      <c r="G300" s="98"/>
      <c r="H300" s="98"/>
      <c r="I300" s="98"/>
      <c r="J300" s="98"/>
      <c r="K300" s="98"/>
      <c r="L300" s="98"/>
      <c r="M300" s="98"/>
      <c r="N300" s="98"/>
      <c r="O300" s="98"/>
      <c r="P300" s="98"/>
      <c r="Q300" s="98"/>
      <c r="R300" s="98"/>
      <c r="S300" s="98"/>
      <c r="T300" s="98"/>
      <c r="U300" s="98"/>
      <c r="V300" s="98"/>
      <c r="W300" s="98"/>
      <c r="X300" s="98"/>
      <c r="Y300" s="98"/>
      <c r="Z300" s="98"/>
      <c r="AA300" s="98"/>
      <c r="AB300" s="98"/>
      <c r="AC300" s="98"/>
      <c r="AD300" s="98"/>
      <c r="AE300" s="98"/>
      <c r="AF300" s="98"/>
      <c r="AG300" s="98"/>
      <c r="AH300" s="98"/>
      <c r="AI300" s="98"/>
      <c r="AJ300" s="98"/>
      <c r="AK300" s="98"/>
    </row>
    <row r="301" spans="1:37" ht="12.75">
      <c r="A301" s="244"/>
      <c r="B301" s="245"/>
      <c r="C301" s="244"/>
      <c r="D301" s="244"/>
      <c r="E301" s="244"/>
      <c r="F301" s="98"/>
      <c r="G301" s="98"/>
      <c r="H301" s="98"/>
      <c r="I301" s="98"/>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c r="AG301" s="98"/>
      <c r="AH301" s="98"/>
      <c r="AI301" s="98"/>
      <c r="AJ301" s="98"/>
      <c r="AK301" s="98"/>
    </row>
    <row r="302" spans="1:37" ht="12.75">
      <c r="A302" s="244"/>
      <c r="B302" s="245"/>
      <c r="C302" s="244"/>
      <c r="D302" s="244"/>
      <c r="E302" s="244"/>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8"/>
    </row>
    <row r="303" spans="1:37" ht="12.75">
      <c r="A303" s="244"/>
      <c r="B303" s="245"/>
      <c r="C303" s="244"/>
      <c r="D303" s="244"/>
      <c r="E303" s="244"/>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8"/>
    </row>
    <row r="304" spans="1:37" ht="12.75">
      <c r="A304" s="244"/>
      <c r="B304" s="245"/>
      <c r="C304" s="244"/>
      <c r="D304" s="244"/>
      <c r="E304" s="244"/>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c r="AG304" s="98"/>
      <c r="AH304" s="98"/>
      <c r="AI304" s="98"/>
      <c r="AJ304" s="98"/>
      <c r="AK304" s="98"/>
    </row>
    <row r="305" spans="1:37" ht="12.75">
      <c r="A305" s="244"/>
      <c r="B305" s="245"/>
      <c r="C305" s="244"/>
      <c r="D305" s="244"/>
      <c r="E305" s="244"/>
      <c r="F305" s="98"/>
      <c r="G305" s="98"/>
      <c r="H305" s="98"/>
      <c r="I305" s="98"/>
      <c r="J305" s="98"/>
      <c r="K305" s="98"/>
      <c r="L305" s="98"/>
      <c r="M305" s="98"/>
      <c r="N305" s="98"/>
      <c r="O305" s="98"/>
      <c r="P305" s="98"/>
      <c r="Q305" s="98"/>
      <c r="R305" s="98"/>
      <c r="S305" s="98"/>
      <c r="T305" s="98"/>
      <c r="U305" s="98"/>
      <c r="V305" s="98"/>
      <c r="W305" s="98"/>
      <c r="X305" s="98"/>
      <c r="Y305" s="98"/>
      <c r="Z305" s="98"/>
      <c r="AA305" s="98"/>
      <c r="AB305" s="98"/>
      <c r="AC305" s="98"/>
      <c r="AD305" s="98"/>
      <c r="AE305" s="98"/>
      <c r="AF305" s="98"/>
      <c r="AG305" s="98"/>
      <c r="AH305" s="98"/>
      <c r="AI305" s="98"/>
      <c r="AJ305" s="98"/>
      <c r="AK305" s="98"/>
    </row>
    <row r="306" spans="1:37" ht="12.75">
      <c r="A306" s="244"/>
      <c r="B306" s="245"/>
      <c r="C306" s="244"/>
      <c r="D306" s="244"/>
      <c r="E306" s="244"/>
      <c r="F306" s="98"/>
      <c r="G306" s="98"/>
      <c r="H306" s="98"/>
      <c r="I306" s="98"/>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c r="AG306" s="98"/>
      <c r="AH306" s="98"/>
      <c r="AI306" s="98"/>
      <c r="AJ306" s="98"/>
      <c r="AK306" s="98"/>
    </row>
    <row r="307" spans="1:37" ht="12.75">
      <c r="A307" s="244"/>
      <c r="B307" s="245"/>
      <c r="C307" s="244"/>
      <c r="D307" s="244"/>
      <c r="E307" s="244"/>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8"/>
    </row>
    <row r="308" spans="1:37" ht="12.75">
      <c r="A308" s="244"/>
      <c r="B308" s="245"/>
      <c r="C308" s="244"/>
      <c r="D308" s="244"/>
      <c r="E308" s="244"/>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row>
    <row r="309" spans="1:37" ht="12.75">
      <c r="A309" s="244"/>
      <c r="B309" s="245"/>
      <c r="C309" s="244"/>
      <c r="D309" s="244"/>
      <c r="E309" s="244"/>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8"/>
    </row>
    <row r="310" spans="1:37" ht="12.75">
      <c r="A310" s="244"/>
      <c r="B310" s="245"/>
      <c r="C310" s="244"/>
      <c r="D310" s="244"/>
      <c r="E310" s="244"/>
      <c r="F310" s="98"/>
      <c r="G310" s="98"/>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row>
    <row r="311" spans="1:37" ht="12.75">
      <c r="A311" s="244"/>
      <c r="B311" s="245"/>
      <c r="C311" s="244"/>
      <c r="D311" s="244"/>
      <c r="E311" s="244"/>
      <c r="F311" s="98"/>
      <c r="G311" s="98"/>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8"/>
    </row>
    <row r="312" spans="1:37" ht="12.75">
      <c r="A312" s="244"/>
      <c r="B312" s="245"/>
      <c r="C312" s="244"/>
      <c r="D312" s="244"/>
      <c r="E312" s="244"/>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c r="AG312" s="98"/>
      <c r="AH312" s="98"/>
      <c r="AI312" s="98"/>
      <c r="AJ312" s="98"/>
      <c r="AK312" s="98"/>
    </row>
    <row r="313" spans="1:37" ht="12.75">
      <c r="A313" s="244"/>
      <c r="B313" s="245"/>
      <c r="C313" s="244"/>
      <c r="D313" s="244"/>
      <c r="E313" s="244"/>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c r="AG313" s="98"/>
      <c r="AH313" s="98"/>
      <c r="AI313" s="98"/>
      <c r="AJ313" s="98"/>
      <c r="AK313" s="98"/>
    </row>
    <row r="314" spans="1:37" ht="12.75">
      <c r="A314" s="244"/>
      <c r="B314" s="245"/>
      <c r="C314" s="244"/>
      <c r="D314" s="244"/>
      <c r="E314" s="244"/>
      <c r="F314" s="98"/>
      <c r="G314" s="98"/>
      <c r="H314" s="98"/>
      <c r="I314" s="98"/>
      <c r="J314" s="98"/>
      <c r="K314" s="98"/>
      <c r="L314" s="98"/>
      <c r="M314" s="98"/>
      <c r="N314" s="98"/>
      <c r="O314" s="98"/>
      <c r="P314" s="98"/>
      <c r="Q314" s="98"/>
      <c r="R314" s="98"/>
      <c r="S314" s="98"/>
      <c r="T314" s="98"/>
      <c r="U314" s="98"/>
      <c r="V314" s="98"/>
      <c r="W314" s="98"/>
      <c r="X314" s="98"/>
      <c r="Y314" s="98"/>
      <c r="Z314" s="98"/>
      <c r="AA314" s="98"/>
      <c r="AB314" s="98"/>
      <c r="AC314" s="98"/>
      <c r="AD314" s="98"/>
      <c r="AE314" s="98"/>
      <c r="AF314" s="98"/>
      <c r="AG314" s="98"/>
      <c r="AH314" s="98"/>
      <c r="AI314" s="98"/>
      <c r="AJ314" s="98"/>
      <c r="AK314" s="98"/>
    </row>
    <row r="315" spans="1:37" ht="43.5" customHeight="1">
      <c r="A315" s="244"/>
      <c r="B315" s="245"/>
      <c r="C315" s="244"/>
      <c r="D315" s="244"/>
      <c r="E315" s="244"/>
      <c r="F315" s="98"/>
      <c r="G315" s="98"/>
      <c r="H315" s="98"/>
      <c r="I315" s="98"/>
      <c r="J315" s="98"/>
      <c r="K315" s="98"/>
      <c r="L315" s="98"/>
      <c r="M315" s="98"/>
      <c r="N315" s="98"/>
      <c r="O315" s="98"/>
      <c r="P315" s="98"/>
      <c r="Q315" s="98"/>
      <c r="R315" s="98"/>
      <c r="S315" s="98"/>
      <c r="T315" s="98"/>
      <c r="U315" s="98"/>
      <c r="V315" s="98"/>
      <c r="W315" s="98"/>
      <c r="X315" s="98"/>
      <c r="Y315" s="98"/>
      <c r="Z315" s="98"/>
      <c r="AA315" s="98"/>
      <c r="AB315" s="98"/>
      <c r="AC315" s="98"/>
      <c r="AD315" s="98"/>
      <c r="AE315" s="98"/>
      <c r="AF315" s="98"/>
      <c r="AG315" s="98"/>
      <c r="AH315" s="98"/>
      <c r="AI315" s="98"/>
      <c r="AJ315" s="98"/>
      <c r="AK315" s="98"/>
    </row>
    <row r="316" spans="1:37" ht="12.75">
      <c r="A316" s="244"/>
      <c r="B316" s="245"/>
      <c r="C316" s="244"/>
      <c r="D316" s="244"/>
      <c r="E316" s="244"/>
      <c r="F316" s="98"/>
      <c r="G316" s="98"/>
      <c r="H316" s="98"/>
      <c r="I316" s="98"/>
      <c r="J316" s="98"/>
      <c r="K316" s="98"/>
      <c r="L316" s="98"/>
      <c r="M316" s="98"/>
      <c r="N316" s="98"/>
      <c r="O316" s="98"/>
      <c r="P316" s="98"/>
      <c r="Q316" s="98"/>
      <c r="R316" s="98"/>
      <c r="S316" s="98"/>
      <c r="T316" s="98"/>
      <c r="U316" s="98"/>
      <c r="V316" s="98"/>
      <c r="W316" s="98"/>
      <c r="X316" s="98"/>
      <c r="Y316" s="98"/>
      <c r="Z316" s="98"/>
      <c r="AA316" s="98"/>
      <c r="AB316" s="98"/>
      <c r="AC316" s="98"/>
      <c r="AD316" s="98"/>
      <c r="AE316" s="98"/>
      <c r="AF316" s="98"/>
      <c r="AG316" s="98"/>
      <c r="AH316" s="98"/>
      <c r="AI316" s="98"/>
      <c r="AJ316" s="98"/>
      <c r="AK316" s="98"/>
    </row>
    <row r="317" spans="1:37" ht="12.75">
      <c r="A317" s="244"/>
      <c r="B317" s="245"/>
      <c r="C317" s="244"/>
      <c r="D317" s="244"/>
      <c r="E317" s="244"/>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c r="AG317" s="98"/>
      <c r="AH317" s="98"/>
      <c r="AI317" s="98"/>
      <c r="AJ317" s="98"/>
      <c r="AK317" s="98"/>
    </row>
    <row r="318" spans="1:37" ht="12.75">
      <c r="A318" s="244"/>
      <c r="B318" s="245"/>
      <c r="C318" s="244"/>
      <c r="D318" s="244"/>
      <c r="E318" s="244"/>
      <c r="F318" s="98"/>
      <c r="G318" s="98"/>
      <c r="H318" s="98"/>
      <c r="I318" s="98"/>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c r="AG318" s="98"/>
      <c r="AH318" s="98"/>
      <c r="AI318" s="98"/>
      <c r="AJ318" s="98"/>
      <c r="AK318" s="98"/>
    </row>
    <row r="319" spans="1:37" ht="12.75">
      <c r="A319" s="244"/>
      <c r="B319" s="245"/>
      <c r="C319" s="244"/>
      <c r="D319" s="244"/>
      <c r="E319" s="244"/>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c r="AG319" s="98"/>
      <c r="AH319" s="98"/>
      <c r="AI319" s="98"/>
      <c r="AJ319" s="98"/>
      <c r="AK319" s="98"/>
    </row>
    <row r="320" spans="1:37" ht="12.75">
      <c r="A320" s="244"/>
      <c r="B320" s="245"/>
      <c r="C320" s="244"/>
      <c r="D320" s="244"/>
      <c r="E320" s="244"/>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c r="AG320" s="98"/>
      <c r="AH320" s="98"/>
      <c r="AI320" s="98"/>
      <c r="AJ320" s="98"/>
      <c r="AK320" s="98"/>
    </row>
    <row r="321" spans="1:37" ht="12.75">
      <c r="A321" s="244"/>
      <c r="B321" s="245"/>
      <c r="C321" s="244"/>
      <c r="D321" s="244"/>
      <c r="E321" s="244"/>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c r="AG321" s="98"/>
      <c r="AH321" s="98"/>
      <c r="AI321" s="98"/>
      <c r="AJ321" s="98"/>
      <c r="AK321" s="98"/>
    </row>
    <row r="322" spans="1:37" ht="12.75">
      <c r="A322" s="244"/>
      <c r="B322" s="245"/>
      <c r="C322" s="244"/>
      <c r="D322" s="244"/>
      <c r="E322" s="244"/>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c r="AG322" s="98"/>
      <c r="AH322" s="98"/>
      <c r="AI322" s="98"/>
      <c r="AJ322" s="98"/>
      <c r="AK322" s="98"/>
    </row>
    <row r="323" spans="1:37" ht="12.75">
      <c r="A323" s="244"/>
      <c r="B323" s="245"/>
      <c r="C323" s="244"/>
      <c r="D323" s="244"/>
      <c r="E323" s="244"/>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c r="AG323" s="98"/>
      <c r="AH323" s="98"/>
      <c r="AI323" s="98"/>
      <c r="AJ323" s="98"/>
      <c r="AK323" s="98"/>
    </row>
    <row r="324" spans="1:37" ht="34.5" customHeight="1">
      <c r="A324" s="244"/>
      <c r="B324" s="245"/>
      <c r="C324" s="244"/>
      <c r="D324" s="244"/>
      <c r="E324" s="244"/>
      <c r="F324" s="98"/>
      <c r="G324" s="98"/>
      <c r="H324" s="98"/>
      <c r="I324" s="98"/>
      <c r="J324" s="98"/>
      <c r="K324" s="98"/>
      <c r="L324" s="98"/>
      <c r="M324" s="98"/>
      <c r="N324" s="98"/>
      <c r="O324" s="98"/>
      <c r="P324" s="98"/>
      <c r="Q324" s="98"/>
      <c r="R324" s="98"/>
      <c r="S324" s="98"/>
      <c r="T324" s="98"/>
      <c r="U324" s="98"/>
      <c r="V324" s="98"/>
      <c r="W324" s="98"/>
      <c r="X324" s="98"/>
      <c r="Y324" s="98"/>
      <c r="Z324" s="98"/>
      <c r="AA324" s="98"/>
      <c r="AB324" s="98"/>
      <c r="AC324" s="98"/>
      <c r="AD324" s="98"/>
      <c r="AE324" s="98"/>
      <c r="AF324" s="98"/>
      <c r="AG324" s="98"/>
      <c r="AH324" s="98"/>
      <c r="AI324" s="98"/>
      <c r="AJ324" s="98"/>
      <c r="AK324" s="98"/>
    </row>
    <row r="325" spans="1:37" ht="12.75">
      <c r="A325" s="244"/>
      <c r="B325" s="245"/>
      <c r="C325" s="244"/>
      <c r="D325" s="244"/>
      <c r="E325" s="244"/>
      <c r="F325" s="98"/>
      <c r="G325" s="98"/>
      <c r="H325" s="98"/>
      <c r="I325" s="98"/>
      <c r="J325" s="98"/>
      <c r="K325" s="98"/>
      <c r="L325" s="98"/>
      <c r="M325" s="98"/>
      <c r="N325" s="98"/>
      <c r="O325" s="98"/>
      <c r="P325" s="98"/>
      <c r="Q325" s="98"/>
      <c r="R325" s="98"/>
      <c r="S325" s="98"/>
      <c r="T325" s="98"/>
      <c r="U325" s="98"/>
      <c r="V325" s="98"/>
      <c r="W325" s="98"/>
      <c r="X325" s="98"/>
      <c r="Y325" s="98"/>
      <c r="Z325" s="98"/>
      <c r="AA325" s="98"/>
      <c r="AB325" s="98"/>
      <c r="AC325" s="98"/>
      <c r="AD325" s="98"/>
      <c r="AE325" s="98"/>
      <c r="AF325" s="98"/>
      <c r="AG325" s="98"/>
      <c r="AH325" s="98"/>
      <c r="AI325" s="98"/>
      <c r="AJ325" s="98"/>
      <c r="AK325" s="98"/>
    </row>
    <row r="326" spans="1:37" ht="12.75">
      <c r="A326" s="244"/>
      <c r="B326" s="245"/>
      <c r="C326" s="244"/>
      <c r="D326" s="244"/>
      <c r="E326" s="244"/>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8"/>
    </row>
    <row r="327" spans="1:37" ht="47.25" customHeight="1">
      <c r="A327" s="244"/>
      <c r="B327" s="245"/>
      <c r="C327" s="244"/>
      <c r="D327" s="244"/>
      <c r="E327" s="244"/>
      <c r="F327" s="98"/>
      <c r="G327" s="98"/>
      <c r="H327" s="98"/>
      <c r="I327" s="98"/>
      <c r="J327" s="98"/>
      <c r="K327" s="98"/>
      <c r="L327" s="98"/>
      <c r="M327" s="98"/>
      <c r="N327" s="98"/>
      <c r="O327" s="98"/>
      <c r="P327" s="98"/>
      <c r="Q327" s="98"/>
      <c r="R327" s="98"/>
      <c r="S327" s="98"/>
      <c r="T327" s="98"/>
      <c r="U327" s="98"/>
      <c r="V327" s="98"/>
      <c r="W327" s="98"/>
      <c r="X327" s="98"/>
      <c r="Y327" s="98"/>
      <c r="Z327" s="98"/>
      <c r="AA327" s="98"/>
      <c r="AB327" s="98"/>
      <c r="AC327" s="98"/>
      <c r="AD327" s="98"/>
      <c r="AE327" s="98"/>
      <c r="AF327" s="98"/>
      <c r="AG327" s="98"/>
      <c r="AH327" s="98"/>
      <c r="AI327" s="98"/>
      <c r="AJ327" s="98"/>
      <c r="AK327" s="98"/>
    </row>
    <row r="328" spans="1:37" ht="12.75">
      <c r="A328" s="244"/>
      <c r="B328" s="245"/>
      <c r="C328" s="244"/>
      <c r="D328" s="244"/>
      <c r="E328" s="244"/>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c r="AG328" s="98"/>
      <c r="AH328" s="98"/>
      <c r="AI328" s="98"/>
      <c r="AJ328" s="98"/>
      <c r="AK328" s="98"/>
    </row>
    <row r="329" spans="1:37" ht="12.75">
      <c r="A329" s="244"/>
      <c r="B329" s="245"/>
      <c r="C329" s="244"/>
      <c r="D329" s="244"/>
      <c r="E329" s="244"/>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8"/>
    </row>
    <row r="330" spans="1:37" ht="12.75">
      <c r="A330" s="244"/>
      <c r="B330" s="245"/>
      <c r="C330" s="244"/>
      <c r="D330" s="244"/>
      <c r="E330" s="244"/>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8"/>
    </row>
    <row r="331" spans="1:37" ht="12.75">
      <c r="A331" s="244"/>
      <c r="B331" s="245"/>
      <c r="C331" s="244"/>
      <c r="D331" s="244"/>
      <c r="E331" s="244"/>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8"/>
    </row>
    <row r="332" spans="1:37" ht="12.75">
      <c r="A332" s="244"/>
      <c r="B332" s="245"/>
      <c r="C332" s="244"/>
      <c r="D332" s="244"/>
      <c r="E332" s="244"/>
      <c r="F332" s="98"/>
      <c r="G332" s="98"/>
      <c r="H332" s="98"/>
      <c r="I332" s="98"/>
      <c r="J332" s="98"/>
      <c r="K332" s="98"/>
      <c r="L332" s="98"/>
      <c r="M332" s="98"/>
      <c r="N332" s="98"/>
      <c r="O332" s="98"/>
      <c r="P332" s="98"/>
      <c r="Q332" s="98"/>
      <c r="R332" s="98"/>
      <c r="S332" s="98"/>
      <c r="T332" s="98"/>
      <c r="U332" s="98"/>
      <c r="V332" s="98"/>
      <c r="W332" s="98"/>
      <c r="X332" s="98"/>
      <c r="Y332" s="98"/>
      <c r="Z332" s="98"/>
      <c r="AA332" s="98"/>
      <c r="AB332" s="98"/>
      <c r="AC332" s="98"/>
      <c r="AD332" s="98"/>
      <c r="AE332" s="98"/>
      <c r="AF332" s="98"/>
      <c r="AG332" s="98"/>
      <c r="AH332" s="98"/>
      <c r="AI332" s="98"/>
      <c r="AJ332" s="98"/>
      <c r="AK332" s="98"/>
    </row>
    <row r="333" spans="1:37" ht="12.75">
      <c r="A333" s="244"/>
      <c r="B333" s="245"/>
      <c r="C333" s="244"/>
      <c r="D333" s="244"/>
      <c r="E333" s="244"/>
      <c r="F333" s="98"/>
      <c r="G333" s="98"/>
      <c r="H333" s="98"/>
      <c r="I333" s="98"/>
      <c r="J333" s="98"/>
      <c r="K333" s="98"/>
      <c r="L333" s="98"/>
      <c r="M333" s="98"/>
      <c r="N333" s="98"/>
      <c r="O333" s="98"/>
      <c r="P333" s="98"/>
      <c r="Q333" s="98"/>
      <c r="R333" s="98"/>
      <c r="S333" s="98"/>
      <c r="T333" s="98"/>
      <c r="U333" s="98"/>
      <c r="V333" s="98"/>
      <c r="W333" s="98"/>
      <c r="X333" s="98"/>
      <c r="Y333" s="98"/>
      <c r="Z333" s="98"/>
      <c r="AA333" s="98"/>
      <c r="AB333" s="98"/>
      <c r="AC333" s="98"/>
      <c r="AD333" s="98"/>
      <c r="AE333" s="98"/>
      <c r="AF333" s="98"/>
      <c r="AG333" s="98"/>
      <c r="AH333" s="98"/>
      <c r="AI333" s="98"/>
      <c r="AJ333" s="98"/>
      <c r="AK333" s="98"/>
    </row>
    <row r="334" spans="1:37" ht="12.75">
      <c r="A334" s="244"/>
      <c r="B334" s="245"/>
      <c r="C334" s="244"/>
      <c r="D334" s="244"/>
      <c r="E334" s="244"/>
      <c r="F334" s="98"/>
      <c r="G334" s="98"/>
      <c r="H334" s="98"/>
      <c r="I334" s="98"/>
      <c r="J334" s="98"/>
      <c r="K334" s="98"/>
      <c r="L334" s="98"/>
      <c r="M334" s="98"/>
      <c r="N334" s="98"/>
      <c r="O334" s="98"/>
      <c r="P334" s="98"/>
      <c r="Q334" s="98"/>
      <c r="R334" s="98"/>
      <c r="S334" s="98"/>
      <c r="T334" s="98"/>
      <c r="U334" s="98"/>
      <c r="V334" s="98"/>
      <c r="W334" s="98"/>
      <c r="X334" s="98"/>
      <c r="Y334" s="98"/>
      <c r="Z334" s="98"/>
      <c r="AA334" s="98"/>
      <c r="AB334" s="98"/>
      <c r="AC334" s="98"/>
      <c r="AD334" s="98"/>
      <c r="AE334" s="98"/>
      <c r="AF334" s="98"/>
      <c r="AG334" s="98"/>
      <c r="AH334" s="98"/>
      <c r="AI334" s="98"/>
      <c r="AJ334" s="98"/>
      <c r="AK334" s="98"/>
    </row>
    <row r="335" spans="1:37" ht="12.75">
      <c r="A335" s="244"/>
      <c r="B335" s="245"/>
      <c r="C335" s="244"/>
      <c r="D335" s="244"/>
      <c r="E335" s="244"/>
      <c r="F335" s="98"/>
      <c r="G335" s="98"/>
      <c r="H335" s="98"/>
      <c r="I335" s="98"/>
      <c r="J335" s="98"/>
      <c r="K335" s="98"/>
      <c r="L335" s="98"/>
      <c r="M335" s="98"/>
      <c r="N335" s="98"/>
      <c r="O335" s="98"/>
      <c r="P335" s="98"/>
      <c r="Q335" s="98"/>
      <c r="R335" s="98"/>
      <c r="S335" s="98"/>
      <c r="T335" s="98"/>
      <c r="U335" s="98"/>
      <c r="V335" s="98"/>
      <c r="W335" s="98"/>
      <c r="X335" s="98"/>
      <c r="Y335" s="98"/>
      <c r="Z335" s="98"/>
      <c r="AA335" s="98"/>
      <c r="AB335" s="98"/>
      <c r="AC335" s="98"/>
      <c r="AD335" s="98"/>
      <c r="AE335" s="98"/>
      <c r="AF335" s="98"/>
      <c r="AG335" s="98"/>
      <c r="AH335" s="98"/>
      <c r="AI335" s="98"/>
      <c r="AJ335" s="98"/>
      <c r="AK335" s="98"/>
    </row>
    <row r="336" spans="1:37" ht="12.75">
      <c r="A336" s="244"/>
      <c r="B336" s="245"/>
      <c r="C336" s="244"/>
      <c r="D336" s="244"/>
      <c r="E336" s="244"/>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c r="AG336" s="98"/>
      <c r="AH336" s="98"/>
      <c r="AI336" s="98"/>
      <c r="AJ336" s="98"/>
      <c r="AK336" s="98"/>
    </row>
    <row r="337" spans="1:37" ht="12.75">
      <c r="A337" s="244"/>
      <c r="B337" s="245"/>
      <c r="C337" s="244"/>
      <c r="D337" s="244"/>
      <c r="E337" s="244"/>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8"/>
    </row>
    <row r="338" spans="1:37" ht="12.75">
      <c r="A338" s="244"/>
      <c r="B338" s="245"/>
      <c r="C338" s="244"/>
      <c r="D338" s="244"/>
      <c r="E338" s="244"/>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8"/>
    </row>
    <row r="339" spans="1:37" ht="45.75" customHeight="1">
      <c r="A339" s="244"/>
      <c r="B339" s="245"/>
      <c r="C339" s="244"/>
      <c r="D339" s="244"/>
      <c r="E339" s="244"/>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c r="AG339" s="98"/>
      <c r="AH339" s="98"/>
      <c r="AI339" s="98"/>
      <c r="AJ339" s="98"/>
      <c r="AK339" s="98"/>
    </row>
    <row r="340" spans="1:37" ht="12.75">
      <c r="A340" s="244"/>
      <c r="B340" s="245"/>
      <c r="C340" s="244"/>
      <c r="D340" s="244"/>
      <c r="E340" s="244"/>
      <c r="F340" s="98"/>
      <c r="G340" s="98"/>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8"/>
    </row>
    <row r="341" spans="1:37" ht="12.75">
      <c r="A341" s="244"/>
      <c r="B341" s="245"/>
      <c r="C341" s="244"/>
      <c r="D341" s="244"/>
      <c r="E341" s="244"/>
      <c r="F341" s="98"/>
      <c r="G341" s="98"/>
      <c r="H341" s="98"/>
      <c r="I341" s="98"/>
      <c r="J341" s="98"/>
      <c r="K341" s="98"/>
      <c r="L341" s="98"/>
      <c r="M341" s="98"/>
      <c r="N341" s="98"/>
      <c r="O341" s="98"/>
      <c r="P341" s="98"/>
      <c r="Q341" s="98"/>
      <c r="R341" s="98"/>
      <c r="S341" s="98"/>
      <c r="T341" s="98"/>
      <c r="U341" s="98"/>
      <c r="V341" s="98"/>
      <c r="W341" s="98"/>
      <c r="X341" s="98"/>
      <c r="Y341" s="98"/>
      <c r="Z341" s="98"/>
      <c r="AA341" s="98"/>
      <c r="AB341" s="98"/>
      <c r="AC341" s="98"/>
      <c r="AD341" s="98"/>
      <c r="AE341" s="98"/>
      <c r="AF341" s="98"/>
      <c r="AG341" s="98"/>
      <c r="AH341" s="98"/>
      <c r="AI341" s="98"/>
      <c r="AJ341" s="98"/>
      <c r="AK341" s="98"/>
    </row>
    <row r="342" spans="1:37" ht="12.75">
      <c r="A342" s="244"/>
      <c r="B342" s="245"/>
      <c r="C342" s="244"/>
      <c r="D342" s="244"/>
      <c r="E342" s="244"/>
      <c r="F342" s="98"/>
      <c r="G342" s="98"/>
      <c r="H342" s="98"/>
      <c r="I342" s="98"/>
      <c r="J342" s="98"/>
      <c r="K342" s="98"/>
      <c r="L342" s="98"/>
      <c r="M342" s="98"/>
      <c r="N342" s="98"/>
      <c r="O342" s="98"/>
      <c r="P342" s="98"/>
      <c r="Q342" s="98"/>
      <c r="R342" s="98"/>
      <c r="S342" s="98"/>
      <c r="T342" s="98"/>
      <c r="U342" s="98"/>
      <c r="V342" s="98"/>
      <c r="W342" s="98"/>
      <c r="X342" s="98"/>
      <c r="Y342" s="98"/>
      <c r="Z342" s="98"/>
      <c r="AA342" s="98"/>
      <c r="AB342" s="98"/>
      <c r="AC342" s="98"/>
      <c r="AD342" s="98"/>
      <c r="AE342" s="98"/>
      <c r="AF342" s="98"/>
      <c r="AG342" s="98"/>
      <c r="AH342" s="98"/>
      <c r="AI342" s="98"/>
      <c r="AJ342" s="98"/>
      <c r="AK342" s="98"/>
    </row>
    <row r="343" spans="1:37" ht="12.75">
      <c r="A343" s="244"/>
      <c r="B343" s="245"/>
      <c r="C343" s="244"/>
      <c r="D343" s="244"/>
      <c r="E343" s="244"/>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8"/>
    </row>
    <row r="344" spans="1:37" ht="12.75">
      <c r="A344" s="244"/>
      <c r="B344" s="245"/>
      <c r="C344" s="244"/>
      <c r="D344" s="244"/>
      <c r="E344" s="244"/>
      <c r="F344" s="98"/>
      <c r="G344" s="98"/>
      <c r="H344" s="98"/>
      <c r="I344" s="98"/>
      <c r="J344" s="98"/>
      <c r="K344" s="98"/>
      <c r="L344" s="98"/>
      <c r="M344" s="98"/>
      <c r="N344" s="98"/>
      <c r="O344" s="98"/>
      <c r="P344" s="98"/>
      <c r="Q344" s="98"/>
      <c r="R344" s="98"/>
      <c r="S344" s="98"/>
      <c r="T344" s="98"/>
      <c r="U344" s="98"/>
      <c r="V344" s="98"/>
      <c r="W344" s="98"/>
      <c r="X344" s="98"/>
      <c r="Y344" s="98"/>
      <c r="Z344" s="98"/>
      <c r="AA344" s="98"/>
      <c r="AB344" s="98"/>
      <c r="AC344" s="98"/>
      <c r="AD344" s="98"/>
      <c r="AE344" s="98"/>
      <c r="AF344" s="98"/>
      <c r="AG344" s="98"/>
      <c r="AH344" s="98"/>
      <c r="AI344" s="98"/>
      <c r="AJ344" s="98"/>
      <c r="AK344" s="98"/>
    </row>
    <row r="345" spans="1:37" ht="12.75">
      <c r="A345" s="244"/>
      <c r="B345" s="245"/>
      <c r="C345" s="244"/>
      <c r="D345" s="244"/>
      <c r="E345" s="244"/>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8"/>
    </row>
    <row r="346" spans="1:37" ht="12.75">
      <c r="A346" s="244"/>
      <c r="B346" s="245"/>
      <c r="C346" s="244"/>
      <c r="D346" s="244"/>
      <c r="E346" s="244"/>
      <c r="F346" s="98"/>
      <c r="G346" s="98"/>
      <c r="H346" s="98"/>
      <c r="I346" s="98"/>
      <c r="J346" s="98"/>
      <c r="K346" s="98"/>
      <c r="L346" s="98"/>
      <c r="M346" s="98"/>
      <c r="N346" s="98"/>
      <c r="O346" s="98"/>
      <c r="P346" s="98"/>
      <c r="Q346" s="98"/>
      <c r="R346" s="98"/>
      <c r="S346" s="98"/>
      <c r="T346" s="98"/>
      <c r="U346" s="98"/>
      <c r="V346" s="98"/>
      <c r="W346" s="98"/>
      <c r="X346" s="98"/>
      <c r="Y346" s="98"/>
      <c r="Z346" s="98"/>
      <c r="AA346" s="98"/>
      <c r="AB346" s="98"/>
      <c r="AC346" s="98"/>
      <c r="AD346" s="98"/>
      <c r="AE346" s="98"/>
      <c r="AF346" s="98"/>
      <c r="AG346" s="98"/>
      <c r="AH346" s="98"/>
      <c r="AI346" s="98"/>
      <c r="AJ346" s="98"/>
      <c r="AK346" s="98"/>
    </row>
    <row r="347" spans="1:37" ht="40.5" customHeight="1">
      <c r="A347" s="244"/>
      <c r="B347" s="245"/>
      <c r="C347" s="244"/>
      <c r="D347" s="244"/>
      <c r="E347" s="244"/>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8"/>
    </row>
    <row r="348" spans="1:37" ht="12.75">
      <c r="A348" s="244"/>
      <c r="B348" s="245"/>
      <c r="C348" s="244"/>
      <c r="D348" s="244"/>
      <c r="E348" s="244"/>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row>
    <row r="349" spans="1:37" ht="12.75">
      <c r="A349" s="244"/>
      <c r="B349" s="245"/>
      <c r="C349" s="244"/>
      <c r="D349" s="244"/>
      <c r="E349" s="244"/>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row>
    <row r="350" spans="1:37" ht="12.75">
      <c r="A350" s="244"/>
      <c r="B350" s="245"/>
      <c r="C350" s="244"/>
      <c r="D350" s="244"/>
      <c r="E350" s="244"/>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row>
    <row r="351" spans="1:37" ht="12.75">
      <c r="A351" s="244"/>
      <c r="B351" s="245"/>
      <c r="C351" s="244"/>
      <c r="D351" s="244"/>
      <c r="E351" s="244"/>
      <c r="F351" s="98"/>
      <c r="G351" s="98"/>
      <c r="H351" s="98"/>
      <c r="I351" s="98"/>
      <c r="J351" s="98"/>
      <c r="K351" s="98"/>
      <c r="L351" s="98"/>
      <c r="M351" s="98"/>
      <c r="N351" s="98"/>
      <c r="O351" s="98"/>
      <c r="P351" s="98"/>
      <c r="Q351" s="98"/>
      <c r="R351" s="98"/>
      <c r="S351" s="98"/>
      <c r="T351" s="98"/>
      <c r="U351" s="98"/>
      <c r="V351" s="98"/>
      <c r="W351" s="98"/>
      <c r="X351" s="98"/>
      <c r="Y351" s="98"/>
      <c r="Z351" s="98"/>
      <c r="AA351" s="98"/>
      <c r="AB351" s="98"/>
      <c r="AC351" s="98"/>
      <c r="AD351" s="98"/>
      <c r="AE351" s="98"/>
      <c r="AF351" s="98"/>
      <c r="AG351" s="98"/>
      <c r="AH351" s="98"/>
      <c r="AI351" s="98"/>
      <c r="AJ351" s="98"/>
      <c r="AK351" s="98"/>
    </row>
    <row r="352" spans="1:37" ht="12.75">
      <c r="A352" s="244"/>
      <c r="B352" s="245"/>
      <c r="C352" s="244"/>
      <c r="D352" s="244"/>
      <c r="E352" s="244"/>
      <c r="F352" s="98"/>
      <c r="G352" s="98"/>
      <c r="H352" s="98"/>
      <c r="I352" s="98"/>
      <c r="J352" s="98"/>
      <c r="K352" s="98"/>
      <c r="L352" s="98"/>
      <c r="M352" s="98"/>
      <c r="N352" s="98"/>
      <c r="O352" s="98"/>
      <c r="P352" s="98"/>
      <c r="Q352" s="98"/>
      <c r="R352" s="98"/>
      <c r="S352" s="98"/>
      <c r="T352" s="98"/>
      <c r="U352" s="98"/>
      <c r="V352" s="98"/>
      <c r="W352" s="98"/>
      <c r="X352" s="98"/>
      <c r="Y352" s="98"/>
      <c r="Z352" s="98"/>
      <c r="AA352" s="98"/>
      <c r="AB352" s="98"/>
      <c r="AC352" s="98"/>
      <c r="AD352" s="98"/>
      <c r="AE352" s="98"/>
      <c r="AF352" s="98"/>
      <c r="AG352" s="98"/>
      <c r="AH352" s="98"/>
      <c r="AI352" s="98"/>
      <c r="AJ352" s="98"/>
      <c r="AK352" s="98"/>
    </row>
    <row r="353" spans="1:37" ht="12.75">
      <c r="A353" s="244"/>
      <c r="B353" s="245"/>
      <c r="C353" s="244"/>
      <c r="D353" s="244"/>
      <c r="E353" s="244"/>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c r="AD353" s="98"/>
      <c r="AE353" s="98"/>
      <c r="AF353" s="98"/>
      <c r="AG353" s="98"/>
      <c r="AH353" s="98"/>
      <c r="AI353" s="98"/>
      <c r="AJ353" s="98"/>
      <c r="AK353" s="98"/>
    </row>
    <row r="354" spans="1:37" ht="12.75">
      <c r="A354" s="244"/>
      <c r="B354" s="245"/>
      <c r="C354" s="244"/>
      <c r="D354" s="244"/>
      <c r="E354" s="244"/>
      <c r="F354" s="98"/>
      <c r="G354" s="98"/>
      <c r="H354" s="98"/>
      <c r="I354" s="98"/>
      <c r="J354" s="98"/>
      <c r="K354" s="98"/>
      <c r="L354" s="98"/>
      <c r="M354" s="98"/>
      <c r="N354" s="98"/>
      <c r="O354" s="98"/>
      <c r="P354" s="98"/>
      <c r="Q354" s="98"/>
      <c r="R354" s="98"/>
      <c r="S354" s="98"/>
      <c r="T354" s="98"/>
      <c r="U354" s="98"/>
      <c r="V354" s="98"/>
      <c r="W354" s="98"/>
      <c r="X354" s="98"/>
      <c r="Y354" s="98"/>
      <c r="Z354" s="98"/>
      <c r="AA354" s="98"/>
      <c r="AB354" s="98"/>
      <c r="AC354" s="98"/>
      <c r="AD354" s="98"/>
      <c r="AE354" s="98"/>
      <c r="AF354" s="98"/>
      <c r="AG354" s="98"/>
      <c r="AH354" s="98"/>
      <c r="AI354" s="98"/>
      <c r="AJ354" s="98"/>
      <c r="AK354" s="98"/>
    </row>
    <row r="355" spans="1:37" ht="12.75">
      <c r="A355" s="244"/>
      <c r="B355" s="245"/>
      <c r="C355" s="244"/>
      <c r="D355" s="244"/>
      <c r="E355" s="244"/>
      <c r="F355" s="98"/>
      <c r="G355" s="98"/>
      <c r="H355" s="98"/>
      <c r="I355" s="98"/>
      <c r="J355" s="98"/>
      <c r="K355" s="98"/>
      <c r="L355" s="98"/>
      <c r="M355" s="98"/>
      <c r="N355" s="98"/>
      <c r="O355" s="98"/>
      <c r="P355" s="98"/>
      <c r="Q355" s="98"/>
      <c r="R355" s="98"/>
      <c r="S355" s="98"/>
      <c r="T355" s="98"/>
      <c r="U355" s="98"/>
      <c r="V355" s="98"/>
      <c r="W355" s="98"/>
      <c r="X355" s="98"/>
      <c r="Y355" s="98"/>
      <c r="Z355" s="98"/>
      <c r="AA355" s="98"/>
      <c r="AB355" s="98"/>
      <c r="AC355" s="98"/>
      <c r="AD355" s="98"/>
      <c r="AE355" s="98"/>
      <c r="AF355" s="98"/>
      <c r="AG355" s="98"/>
      <c r="AH355" s="98"/>
      <c r="AI355" s="98"/>
      <c r="AJ355" s="98"/>
      <c r="AK355" s="98"/>
    </row>
    <row r="356" spans="1:37" ht="12.75">
      <c r="A356" s="244"/>
      <c r="B356" s="245"/>
      <c r="C356" s="244"/>
      <c r="D356" s="244"/>
      <c r="E356" s="244"/>
      <c r="F356" s="98"/>
      <c r="G356" s="98"/>
      <c r="H356" s="98"/>
      <c r="I356" s="98"/>
      <c r="J356" s="98"/>
      <c r="K356" s="98"/>
      <c r="L356" s="98"/>
      <c r="M356" s="98"/>
      <c r="N356" s="98"/>
      <c r="O356" s="98"/>
      <c r="P356" s="98"/>
      <c r="Q356" s="98"/>
      <c r="R356" s="98"/>
      <c r="S356" s="98"/>
      <c r="T356" s="98"/>
      <c r="U356" s="98"/>
      <c r="V356" s="98"/>
      <c r="W356" s="98"/>
      <c r="X356" s="98"/>
      <c r="Y356" s="98"/>
      <c r="Z356" s="98"/>
      <c r="AA356" s="98"/>
      <c r="AB356" s="98"/>
      <c r="AC356" s="98"/>
      <c r="AD356" s="98"/>
      <c r="AE356" s="98"/>
      <c r="AF356" s="98"/>
      <c r="AG356" s="98"/>
      <c r="AH356" s="98"/>
      <c r="AI356" s="98"/>
      <c r="AJ356" s="98"/>
      <c r="AK356" s="98"/>
    </row>
    <row r="357" spans="1:37" ht="12.75">
      <c r="A357" s="244"/>
      <c r="B357" s="245"/>
      <c r="C357" s="244"/>
      <c r="D357" s="244"/>
      <c r="E357" s="244"/>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c r="AG357" s="98"/>
      <c r="AH357" s="98"/>
      <c r="AI357" s="98"/>
      <c r="AJ357" s="98"/>
      <c r="AK357" s="98"/>
    </row>
    <row r="358" spans="1:37" ht="12.75">
      <c r="A358" s="244"/>
      <c r="B358" s="245"/>
      <c r="C358" s="244"/>
      <c r="D358" s="244"/>
      <c r="E358" s="244"/>
      <c r="F358" s="98"/>
      <c r="G358" s="98"/>
      <c r="H358" s="98"/>
      <c r="I358" s="98"/>
      <c r="J358" s="98"/>
      <c r="K358" s="98"/>
      <c r="L358" s="98"/>
      <c r="M358" s="98"/>
      <c r="N358" s="98"/>
      <c r="O358" s="98"/>
      <c r="P358" s="98"/>
      <c r="Q358" s="98"/>
      <c r="R358" s="98"/>
      <c r="S358" s="98"/>
      <c r="T358" s="98"/>
      <c r="U358" s="98"/>
      <c r="V358" s="98"/>
      <c r="W358" s="98"/>
      <c r="X358" s="98"/>
      <c r="Y358" s="98"/>
      <c r="Z358" s="98"/>
      <c r="AA358" s="98"/>
      <c r="AB358" s="98"/>
      <c r="AC358" s="98"/>
      <c r="AD358" s="98"/>
      <c r="AE358" s="98"/>
      <c r="AF358" s="98"/>
      <c r="AG358" s="98"/>
      <c r="AH358" s="98"/>
      <c r="AI358" s="98"/>
      <c r="AJ358" s="98"/>
      <c r="AK358" s="98"/>
    </row>
    <row r="359" spans="1:37" ht="12.75">
      <c r="A359" s="244"/>
      <c r="B359" s="245"/>
      <c r="C359" s="244"/>
      <c r="D359" s="244"/>
      <c r="E359" s="244"/>
      <c r="F359" s="98"/>
      <c r="G359" s="98"/>
      <c r="H359" s="98"/>
      <c r="I359" s="98"/>
      <c r="J359" s="98"/>
      <c r="K359" s="98"/>
      <c r="L359" s="98"/>
      <c r="M359" s="98"/>
      <c r="N359" s="98"/>
      <c r="O359" s="98"/>
      <c r="P359" s="98"/>
      <c r="Q359" s="98"/>
      <c r="R359" s="98"/>
      <c r="S359" s="98"/>
      <c r="T359" s="98"/>
      <c r="U359" s="98"/>
      <c r="V359" s="98"/>
      <c r="W359" s="98"/>
      <c r="X359" s="98"/>
      <c r="Y359" s="98"/>
      <c r="Z359" s="98"/>
      <c r="AA359" s="98"/>
      <c r="AB359" s="98"/>
      <c r="AC359" s="98"/>
      <c r="AD359" s="98"/>
      <c r="AE359" s="98"/>
      <c r="AF359" s="98"/>
      <c r="AG359" s="98"/>
      <c r="AH359" s="98"/>
      <c r="AI359" s="98"/>
      <c r="AJ359" s="98"/>
      <c r="AK359" s="98"/>
    </row>
    <row r="360" spans="1:37" ht="12.75">
      <c r="A360" s="244"/>
      <c r="B360" s="245"/>
      <c r="C360" s="244"/>
      <c r="D360" s="244"/>
      <c r="E360" s="244"/>
      <c r="F360" s="98"/>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8"/>
    </row>
    <row r="361" spans="1:37" ht="12.75">
      <c r="A361" s="244"/>
      <c r="B361" s="245"/>
      <c r="C361" s="244"/>
      <c r="D361" s="244"/>
      <c r="E361" s="244"/>
      <c r="F361" s="98"/>
      <c r="G361" s="98"/>
      <c r="H361" s="98"/>
      <c r="I361" s="98"/>
      <c r="J361" s="98"/>
      <c r="K361" s="98"/>
      <c r="L361" s="98"/>
      <c r="M361" s="98"/>
      <c r="N361" s="98"/>
      <c r="O361" s="98"/>
      <c r="P361" s="98"/>
      <c r="Q361" s="98"/>
      <c r="R361" s="98"/>
      <c r="S361" s="98"/>
      <c r="T361" s="98"/>
      <c r="U361" s="98"/>
      <c r="V361" s="98"/>
      <c r="W361" s="98"/>
      <c r="X361" s="98"/>
      <c r="Y361" s="98"/>
      <c r="Z361" s="98"/>
      <c r="AA361" s="98"/>
      <c r="AB361" s="98"/>
      <c r="AC361" s="98"/>
      <c r="AD361" s="98"/>
      <c r="AE361" s="98"/>
      <c r="AF361" s="98"/>
      <c r="AG361" s="98"/>
      <c r="AH361" s="98"/>
      <c r="AI361" s="98"/>
      <c r="AJ361" s="98"/>
      <c r="AK361" s="98"/>
    </row>
    <row r="362" spans="1:37" ht="12.75">
      <c r="A362" s="244"/>
      <c r="B362" s="245"/>
      <c r="C362" s="244"/>
      <c r="D362" s="244"/>
      <c r="E362" s="244"/>
      <c r="F362" s="98"/>
      <c r="G362" s="98"/>
      <c r="H362" s="98"/>
      <c r="I362" s="98"/>
      <c r="J362" s="98"/>
      <c r="K362" s="98"/>
      <c r="L362" s="98"/>
      <c r="M362" s="98"/>
      <c r="N362" s="98"/>
      <c r="O362" s="98"/>
      <c r="P362" s="98"/>
      <c r="Q362" s="98"/>
      <c r="R362" s="98"/>
      <c r="S362" s="98"/>
      <c r="T362" s="98"/>
      <c r="U362" s="98"/>
      <c r="V362" s="98"/>
      <c r="W362" s="98"/>
      <c r="X362" s="98"/>
      <c r="Y362" s="98"/>
      <c r="Z362" s="98"/>
      <c r="AA362" s="98"/>
      <c r="AB362" s="98"/>
      <c r="AC362" s="98"/>
      <c r="AD362" s="98"/>
      <c r="AE362" s="98"/>
      <c r="AF362" s="98"/>
      <c r="AG362" s="98"/>
      <c r="AH362" s="98"/>
      <c r="AI362" s="98"/>
      <c r="AJ362" s="98"/>
      <c r="AK362" s="98"/>
    </row>
    <row r="363" spans="1:37" ht="12.75">
      <c r="A363" s="244"/>
      <c r="B363" s="245"/>
      <c r="C363" s="244"/>
      <c r="D363" s="244"/>
      <c r="E363" s="244"/>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c r="AD363" s="98"/>
      <c r="AE363" s="98"/>
      <c r="AF363" s="98"/>
      <c r="AG363" s="98"/>
      <c r="AH363" s="98"/>
      <c r="AI363" s="98"/>
      <c r="AJ363" s="98"/>
      <c r="AK363" s="98"/>
    </row>
    <row r="364" spans="1:37" ht="12.75">
      <c r="A364" s="244"/>
      <c r="B364" s="245"/>
      <c r="C364" s="244"/>
      <c r="D364" s="244"/>
      <c r="E364" s="244"/>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c r="AG364" s="98"/>
      <c r="AH364" s="98"/>
      <c r="AI364" s="98"/>
      <c r="AJ364" s="98"/>
      <c r="AK364" s="98"/>
    </row>
    <row r="365" spans="1:37" ht="12.75">
      <c r="A365" s="244"/>
      <c r="B365" s="245"/>
      <c r="C365" s="244"/>
      <c r="D365" s="244"/>
      <c r="E365" s="244"/>
      <c r="F365" s="98"/>
      <c r="G365" s="98"/>
      <c r="H365" s="98"/>
      <c r="I365" s="98"/>
      <c r="J365" s="98"/>
      <c r="K365" s="98"/>
      <c r="L365" s="98"/>
      <c r="M365" s="98"/>
      <c r="N365" s="98"/>
      <c r="O365" s="98"/>
      <c r="P365" s="98"/>
      <c r="Q365" s="98"/>
      <c r="R365" s="98"/>
      <c r="S365" s="98"/>
      <c r="T365" s="98"/>
      <c r="U365" s="98"/>
      <c r="V365" s="98"/>
      <c r="W365" s="98"/>
      <c r="X365" s="98"/>
      <c r="Y365" s="98"/>
      <c r="Z365" s="98"/>
      <c r="AA365" s="98"/>
      <c r="AB365" s="98"/>
      <c r="AC365" s="98"/>
      <c r="AD365" s="98"/>
      <c r="AE365" s="98"/>
      <c r="AF365" s="98"/>
      <c r="AG365" s="98"/>
      <c r="AH365" s="98"/>
      <c r="AI365" s="98"/>
      <c r="AJ365" s="98"/>
      <c r="AK365" s="98"/>
    </row>
    <row r="366" spans="1:37" ht="12.75">
      <c r="A366" s="244"/>
      <c r="B366" s="245"/>
      <c r="C366" s="244"/>
      <c r="D366" s="244"/>
      <c r="E366" s="244"/>
      <c r="F366" s="98"/>
      <c r="G366" s="98"/>
      <c r="H366" s="98"/>
      <c r="I366" s="98"/>
      <c r="J366" s="98"/>
      <c r="K366" s="98"/>
      <c r="L366" s="98"/>
      <c r="M366" s="98"/>
      <c r="N366" s="98"/>
      <c r="O366" s="98"/>
      <c r="P366" s="98"/>
      <c r="Q366" s="98"/>
      <c r="R366" s="98"/>
      <c r="S366" s="98"/>
      <c r="T366" s="98"/>
      <c r="U366" s="98"/>
      <c r="V366" s="98"/>
      <c r="W366" s="98"/>
      <c r="X366" s="98"/>
      <c r="Y366" s="98"/>
      <c r="Z366" s="98"/>
      <c r="AA366" s="98"/>
      <c r="AB366" s="98"/>
      <c r="AC366" s="98"/>
      <c r="AD366" s="98"/>
      <c r="AE366" s="98"/>
      <c r="AF366" s="98"/>
      <c r="AG366" s="98"/>
      <c r="AH366" s="98"/>
      <c r="AI366" s="98"/>
      <c r="AJ366" s="98"/>
      <c r="AK366" s="98"/>
    </row>
    <row r="367" spans="1:37" ht="12.75">
      <c r="A367" s="244"/>
      <c r="B367" s="245"/>
      <c r="C367" s="244"/>
      <c r="D367" s="244"/>
      <c r="E367" s="244"/>
      <c r="F367" s="98"/>
      <c r="G367" s="98"/>
      <c r="H367" s="98"/>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c r="AG367" s="98"/>
      <c r="AH367" s="98"/>
      <c r="AI367" s="98"/>
      <c r="AJ367" s="98"/>
      <c r="AK367" s="98"/>
    </row>
    <row r="368" spans="1:37" ht="12.75">
      <c r="A368" s="244"/>
      <c r="B368" s="245"/>
      <c r="C368" s="244"/>
      <c r="D368" s="244"/>
      <c r="E368" s="244"/>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row>
    <row r="369" spans="1:37" ht="12.75">
      <c r="A369" s="244"/>
      <c r="B369" s="245"/>
      <c r="C369" s="244"/>
      <c r="D369" s="244"/>
      <c r="E369" s="244"/>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row>
    <row r="370" spans="1:37" ht="12.75">
      <c r="A370" s="244"/>
      <c r="B370" s="245"/>
      <c r="C370" s="244"/>
      <c r="D370" s="244"/>
      <c r="E370" s="244"/>
      <c r="F370" s="98"/>
      <c r="G370" s="98"/>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8"/>
    </row>
    <row r="371" spans="1:37" ht="12.75">
      <c r="A371" s="244"/>
      <c r="B371" s="245"/>
      <c r="C371" s="244"/>
      <c r="D371" s="244"/>
      <c r="E371" s="244"/>
      <c r="F371" s="98"/>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8"/>
    </row>
    <row r="372" spans="1:37" ht="12.75">
      <c r="A372" s="244"/>
      <c r="B372" s="245"/>
      <c r="C372" s="244"/>
      <c r="D372" s="244"/>
      <c r="E372" s="244"/>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8"/>
    </row>
    <row r="373" spans="1:37" ht="12.75">
      <c r="A373" s="244"/>
      <c r="B373" s="245"/>
      <c r="C373" s="244"/>
      <c r="D373" s="244"/>
      <c r="E373" s="244"/>
      <c r="F373" s="98"/>
      <c r="G373" s="98"/>
      <c r="H373" s="98"/>
      <c r="I373" s="98"/>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c r="AG373" s="98"/>
      <c r="AH373" s="98"/>
      <c r="AI373" s="98"/>
      <c r="AJ373" s="98"/>
      <c r="AK373" s="98"/>
    </row>
    <row r="374" spans="1:37" ht="12.75">
      <c r="A374" s="244"/>
      <c r="B374" s="245"/>
      <c r="C374" s="244"/>
      <c r="D374" s="244"/>
      <c r="E374" s="244"/>
      <c r="F374" s="98"/>
      <c r="G374" s="98"/>
      <c r="H374" s="98"/>
      <c r="I374" s="98"/>
      <c r="J374" s="98"/>
      <c r="K374" s="98"/>
      <c r="L374" s="98"/>
      <c r="M374" s="98"/>
      <c r="N374" s="98"/>
      <c r="O374" s="98"/>
      <c r="P374" s="98"/>
      <c r="Q374" s="98"/>
      <c r="R374" s="98"/>
      <c r="S374" s="98"/>
      <c r="T374" s="98"/>
      <c r="U374" s="98"/>
      <c r="V374" s="98"/>
      <c r="W374" s="98"/>
      <c r="X374" s="98"/>
      <c r="Y374" s="98"/>
      <c r="Z374" s="98"/>
      <c r="AA374" s="98"/>
      <c r="AB374" s="98"/>
      <c r="AC374" s="98"/>
      <c r="AD374" s="98"/>
      <c r="AE374" s="98"/>
      <c r="AF374" s="98"/>
      <c r="AG374" s="98"/>
      <c r="AH374" s="98"/>
      <c r="AI374" s="98"/>
      <c r="AJ374" s="98"/>
      <c r="AK374" s="98"/>
    </row>
    <row r="375" spans="1:37" ht="29.25" customHeight="1">
      <c r="A375" s="244"/>
      <c r="B375" s="245"/>
      <c r="C375" s="244"/>
      <c r="D375" s="244"/>
      <c r="E375" s="244"/>
      <c r="F375" s="98"/>
      <c r="G375" s="98"/>
      <c r="H375" s="98"/>
      <c r="I375" s="98"/>
      <c r="J375" s="98"/>
      <c r="K375" s="98"/>
      <c r="L375" s="98"/>
      <c r="M375" s="98"/>
      <c r="N375" s="98"/>
      <c r="O375" s="98"/>
      <c r="P375" s="98"/>
      <c r="Q375" s="98"/>
      <c r="R375" s="98"/>
      <c r="S375" s="98"/>
      <c r="T375" s="98"/>
      <c r="U375" s="98"/>
      <c r="V375" s="98"/>
      <c r="W375" s="98"/>
      <c r="X375" s="98"/>
      <c r="Y375" s="98"/>
      <c r="Z375" s="98"/>
      <c r="AA375" s="98"/>
      <c r="AB375" s="98"/>
      <c r="AC375" s="98"/>
      <c r="AD375" s="98"/>
      <c r="AE375" s="98"/>
      <c r="AF375" s="98"/>
      <c r="AG375" s="98"/>
      <c r="AH375" s="98"/>
      <c r="AI375" s="98"/>
      <c r="AJ375" s="98"/>
      <c r="AK375" s="98"/>
    </row>
    <row r="376" spans="1:37" ht="12.75">
      <c r="A376" s="244"/>
      <c r="B376" s="245"/>
      <c r="C376" s="244"/>
      <c r="D376" s="244"/>
      <c r="E376" s="244"/>
      <c r="F376" s="98"/>
      <c r="G376" s="98"/>
      <c r="H376" s="98"/>
      <c r="I376" s="98"/>
      <c r="J376" s="98"/>
      <c r="K376" s="98"/>
      <c r="L376" s="98"/>
      <c r="M376" s="98"/>
      <c r="N376" s="98"/>
      <c r="O376" s="98"/>
      <c r="P376" s="98"/>
      <c r="Q376" s="98"/>
      <c r="R376" s="98"/>
      <c r="S376" s="98"/>
      <c r="T376" s="98"/>
      <c r="U376" s="98"/>
      <c r="V376" s="98"/>
      <c r="W376" s="98"/>
      <c r="X376" s="98"/>
      <c r="Y376" s="98"/>
      <c r="Z376" s="98"/>
      <c r="AA376" s="98"/>
      <c r="AB376" s="98"/>
      <c r="AC376" s="98"/>
      <c r="AD376" s="98"/>
      <c r="AE376" s="98"/>
      <c r="AF376" s="98"/>
      <c r="AG376" s="98"/>
      <c r="AH376" s="98"/>
      <c r="AI376" s="98"/>
      <c r="AJ376" s="98"/>
      <c r="AK376" s="98"/>
    </row>
    <row r="377" spans="1:37" ht="12.75">
      <c r="A377" s="244"/>
      <c r="B377" s="245"/>
      <c r="C377" s="244"/>
      <c r="D377" s="244"/>
      <c r="E377" s="244"/>
      <c r="F377" s="98"/>
      <c r="G377" s="98"/>
      <c r="H377" s="98"/>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c r="AF377" s="98"/>
      <c r="AG377" s="98"/>
      <c r="AH377" s="98"/>
      <c r="AI377" s="98"/>
      <c r="AJ377" s="98"/>
      <c r="AK377" s="98"/>
    </row>
    <row r="378" spans="1:37" ht="12.75">
      <c r="A378" s="244"/>
      <c r="B378" s="245"/>
      <c r="C378" s="244"/>
      <c r="D378" s="244"/>
      <c r="E378" s="244"/>
      <c r="F378" s="98"/>
      <c r="G378" s="98"/>
      <c r="H378" s="98"/>
      <c r="I378" s="98"/>
      <c r="J378" s="98"/>
      <c r="K378" s="98"/>
      <c r="L378" s="98"/>
      <c r="M378" s="98"/>
      <c r="N378" s="98"/>
      <c r="O378" s="98"/>
      <c r="P378" s="98"/>
      <c r="Q378" s="98"/>
      <c r="R378" s="98"/>
      <c r="S378" s="98"/>
      <c r="T378" s="98"/>
      <c r="U378" s="98"/>
      <c r="V378" s="98"/>
      <c r="W378" s="98"/>
      <c r="X378" s="98"/>
      <c r="Y378" s="98"/>
      <c r="Z378" s="98"/>
      <c r="AA378" s="98"/>
      <c r="AB378" s="98"/>
      <c r="AC378" s="98"/>
      <c r="AD378" s="98"/>
      <c r="AE378" s="98"/>
      <c r="AF378" s="98"/>
      <c r="AG378" s="98"/>
      <c r="AH378" s="98"/>
      <c r="AI378" s="98"/>
      <c r="AJ378" s="98"/>
      <c r="AK378" s="98"/>
    </row>
    <row r="379" spans="1:37" ht="26.25" customHeight="1">
      <c r="A379" s="244"/>
      <c r="B379" s="245"/>
      <c r="C379" s="244"/>
      <c r="D379" s="244"/>
      <c r="E379" s="244"/>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8"/>
    </row>
    <row r="380" spans="1:37" ht="12.75">
      <c r="A380" s="244"/>
      <c r="B380" s="245"/>
      <c r="C380" s="244"/>
      <c r="D380" s="244"/>
      <c r="E380" s="244"/>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8"/>
    </row>
    <row r="381" spans="1:37" ht="12.75">
      <c r="A381" s="244"/>
      <c r="B381" s="245"/>
      <c r="C381" s="244"/>
      <c r="D381" s="244"/>
      <c r="E381" s="244"/>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c r="AG381" s="98"/>
      <c r="AH381" s="98"/>
      <c r="AI381" s="98"/>
      <c r="AJ381" s="98"/>
      <c r="AK381" s="98"/>
    </row>
    <row r="382" spans="1:37" ht="12.75">
      <c r="A382" s="244"/>
      <c r="B382" s="245"/>
      <c r="C382" s="244"/>
      <c r="D382" s="244"/>
      <c r="E382" s="244"/>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c r="AG382" s="98"/>
      <c r="AH382" s="98"/>
      <c r="AI382" s="98"/>
      <c r="AJ382" s="98"/>
      <c r="AK382" s="98"/>
    </row>
    <row r="383" spans="1:37" ht="18" customHeight="1">
      <c r="A383" s="244"/>
      <c r="B383" s="245"/>
      <c r="C383" s="244"/>
      <c r="D383" s="244"/>
      <c r="E383" s="244"/>
      <c r="F383" s="98"/>
      <c r="G383" s="98"/>
      <c r="H383" s="98"/>
      <c r="I383" s="98"/>
      <c r="J383" s="98"/>
      <c r="K383" s="98"/>
      <c r="L383" s="98"/>
      <c r="M383" s="98"/>
      <c r="N383" s="98"/>
      <c r="O383" s="98"/>
      <c r="P383" s="98"/>
      <c r="Q383" s="98"/>
      <c r="R383" s="98"/>
      <c r="S383" s="98"/>
      <c r="T383" s="98"/>
      <c r="U383" s="98"/>
      <c r="V383" s="98"/>
      <c r="W383" s="98"/>
      <c r="X383" s="98"/>
      <c r="Y383" s="98"/>
      <c r="Z383" s="98"/>
      <c r="AA383" s="98"/>
      <c r="AB383" s="98"/>
      <c r="AC383" s="98"/>
      <c r="AD383" s="98"/>
      <c r="AE383" s="98"/>
      <c r="AF383" s="98"/>
      <c r="AG383" s="98"/>
      <c r="AH383" s="98"/>
      <c r="AI383" s="98"/>
      <c r="AJ383" s="98"/>
      <c r="AK383" s="98"/>
    </row>
    <row r="384" spans="1:37" ht="12.75">
      <c r="A384" s="244"/>
      <c r="B384" s="245"/>
      <c r="C384" s="244"/>
      <c r="D384" s="244"/>
      <c r="E384" s="244"/>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c r="AE384" s="98"/>
      <c r="AF384" s="98"/>
      <c r="AG384" s="98"/>
      <c r="AH384" s="98"/>
      <c r="AI384" s="98"/>
      <c r="AJ384" s="98"/>
      <c r="AK384" s="98"/>
    </row>
    <row r="385" spans="1:37" ht="12.75">
      <c r="A385" s="244"/>
      <c r="B385" s="245"/>
      <c r="C385" s="244"/>
      <c r="D385" s="244"/>
      <c r="E385" s="244"/>
      <c r="F385" s="98"/>
      <c r="G385" s="98"/>
      <c r="H385" s="98"/>
      <c r="I385" s="98"/>
      <c r="J385" s="98"/>
      <c r="K385" s="98"/>
      <c r="L385" s="98"/>
      <c r="M385" s="98"/>
      <c r="N385" s="98"/>
      <c r="O385" s="98"/>
      <c r="P385" s="98"/>
      <c r="Q385" s="98"/>
      <c r="R385" s="98"/>
      <c r="S385" s="98"/>
      <c r="T385" s="98"/>
      <c r="U385" s="98"/>
      <c r="V385" s="98"/>
      <c r="W385" s="98"/>
      <c r="X385" s="98"/>
      <c r="Y385" s="98"/>
      <c r="Z385" s="98"/>
      <c r="AA385" s="98"/>
      <c r="AB385" s="98"/>
      <c r="AC385" s="98"/>
      <c r="AD385" s="98"/>
      <c r="AE385" s="98"/>
      <c r="AF385" s="98"/>
      <c r="AG385" s="98"/>
      <c r="AH385" s="98"/>
      <c r="AI385" s="98"/>
      <c r="AJ385" s="98"/>
      <c r="AK385" s="98"/>
    </row>
    <row r="386" spans="1:37" ht="12.75">
      <c r="A386" s="244"/>
      <c r="B386" s="245"/>
      <c r="C386" s="244"/>
      <c r="D386" s="244"/>
      <c r="E386" s="244"/>
      <c r="F386" s="98"/>
      <c r="G386" s="98"/>
      <c r="H386" s="98"/>
      <c r="I386" s="98"/>
      <c r="J386" s="98"/>
      <c r="K386" s="98"/>
      <c r="L386" s="98"/>
      <c r="M386" s="98"/>
      <c r="N386" s="98"/>
      <c r="O386" s="98"/>
      <c r="P386" s="98"/>
      <c r="Q386" s="98"/>
      <c r="R386" s="98"/>
      <c r="S386" s="98"/>
      <c r="T386" s="98"/>
      <c r="U386" s="98"/>
      <c r="V386" s="98"/>
      <c r="W386" s="98"/>
      <c r="X386" s="98"/>
      <c r="Y386" s="98"/>
      <c r="Z386" s="98"/>
      <c r="AA386" s="98"/>
      <c r="AB386" s="98"/>
      <c r="AC386" s="98"/>
      <c r="AD386" s="98"/>
      <c r="AE386" s="98"/>
      <c r="AF386" s="98"/>
      <c r="AG386" s="98"/>
      <c r="AH386" s="98"/>
      <c r="AI386" s="98"/>
      <c r="AJ386" s="98"/>
      <c r="AK386" s="98"/>
    </row>
    <row r="387" spans="1:37" ht="14.25" customHeight="1">
      <c r="A387" s="244"/>
      <c r="B387" s="245"/>
      <c r="C387" s="244"/>
      <c r="D387" s="244"/>
      <c r="E387" s="244"/>
      <c r="F387" s="88"/>
      <c r="G387" s="98"/>
      <c r="H387" s="98"/>
      <c r="I387" s="98"/>
      <c r="J387" s="98"/>
      <c r="K387" s="98"/>
      <c r="L387" s="98"/>
      <c r="M387" s="98"/>
      <c r="N387" s="98"/>
      <c r="O387" s="98"/>
      <c r="P387" s="98"/>
      <c r="Q387" s="98"/>
      <c r="R387" s="98"/>
      <c r="S387" s="98"/>
      <c r="T387" s="98"/>
      <c r="U387" s="98"/>
      <c r="V387" s="98"/>
      <c r="W387" s="98"/>
      <c r="X387" s="98"/>
      <c r="Y387" s="98"/>
      <c r="Z387" s="98"/>
      <c r="AA387" s="98"/>
      <c r="AB387" s="98"/>
      <c r="AC387" s="98"/>
      <c r="AD387" s="98"/>
      <c r="AE387" s="98"/>
      <c r="AF387" s="98"/>
      <c r="AG387" s="98"/>
      <c r="AH387" s="98"/>
      <c r="AI387" s="98"/>
      <c r="AJ387" s="98"/>
      <c r="AK387" s="98"/>
    </row>
    <row r="388" spans="1:37" ht="18" customHeight="1">
      <c r="A388" s="244"/>
      <c r="B388" s="245"/>
      <c r="C388" s="244"/>
      <c r="D388" s="244"/>
      <c r="E388" s="244"/>
      <c r="F388" s="88"/>
      <c r="G388" s="98"/>
      <c r="H388" s="98"/>
      <c r="I388" s="98"/>
      <c r="J388" s="98"/>
      <c r="K388" s="98"/>
      <c r="L388" s="98"/>
      <c r="M388" s="98"/>
      <c r="N388" s="98"/>
      <c r="O388" s="98"/>
      <c r="P388" s="98"/>
      <c r="Q388" s="98"/>
      <c r="R388" s="98"/>
      <c r="S388" s="98"/>
      <c r="T388" s="98"/>
      <c r="U388" s="98"/>
      <c r="V388" s="98"/>
      <c r="W388" s="98"/>
      <c r="X388" s="98"/>
      <c r="Y388" s="98"/>
      <c r="Z388" s="98"/>
      <c r="AA388" s="98"/>
      <c r="AB388" s="98"/>
      <c r="AC388" s="98"/>
      <c r="AD388" s="98"/>
      <c r="AE388" s="98"/>
      <c r="AF388" s="98"/>
      <c r="AG388" s="98"/>
      <c r="AH388" s="98"/>
      <c r="AI388" s="98"/>
      <c r="AJ388" s="98"/>
      <c r="AK388" s="98"/>
    </row>
    <row r="389" spans="1:37" ht="12" customHeight="1">
      <c r="A389" s="244"/>
      <c r="B389" s="245"/>
      <c r="C389" s="244"/>
      <c r="D389" s="244"/>
      <c r="E389" s="244"/>
      <c r="F389" s="88"/>
      <c r="G389" s="98"/>
      <c r="H389" s="98"/>
      <c r="I389" s="98"/>
      <c r="J389" s="98"/>
      <c r="K389" s="98"/>
      <c r="L389" s="98"/>
      <c r="M389" s="98"/>
      <c r="N389" s="98"/>
      <c r="O389" s="98"/>
      <c r="P389" s="98"/>
      <c r="Q389" s="98"/>
      <c r="R389" s="98"/>
      <c r="S389" s="98"/>
      <c r="T389" s="98"/>
      <c r="U389" s="98"/>
      <c r="V389" s="98"/>
      <c r="W389" s="98"/>
      <c r="X389" s="98"/>
      <c r="Y389" s="98"/>
      <c r="Z389" s="98"/>
      <c r="AA389" s="98"/>
      <c r="AB389" s="98"/>
      <c r="AC389" s="98"/>
      <c r="AD389" s="98"/>
      <c r="AE389" s="98"/>
      <c r="AF389" s="98"/>
      <c r="AG389" s="98"/>
      <c r="AH389" s="98"/>
      <c r="AI389" s="98"/>
      <c r="AJ389" s="98"/>
      <c r="AK389" s="98"/>
    </row>
    <row r="390" spans="1:37" ht="14.25" customHeight="1">
      <c r="A390" s="244"/>
      <c r="B390" s="245"/>
      <c r="C390" s="244"/>
      <c r="D390" s="244"/>
      <c r="E390" s="244"/>
      <c r="F390" s="88"/>
      <c r="G390" s="98"/>
      <c r="H390" s="98"/>
      <c r="I390" s="98"/>
      <c r="J390" s="98"/>
      <c r="K390" s="98"/>
      <c r="L390" s="98"/>
      <c r="M390" s="98"/>
      <c r="N390" s="98"/>
      <c r="O390" s="98"/>
      <c r="P390" s="98"/>
      <c r="Q390" s="98"/>
      <c r="R390" s="98"/>
      <c r="S390" s="98"/>
      <c r="T390" s="98"/>
      <c r="U390" s="98"/>
      <c r="V390" s="98"/>
      <c r="W390" s="98"/>
      <c r="X390" s="98"/>
      <c r="Y390" s="98"/>
      <c r="Z390" s="98"/>
      <c r="AA390" s="98"/>
      <c r="AB390" s="98"/>
      <c r="AC390" s="98"/>
      <c r="AD390" s="98"/>
      <c r="AE390" s="98"/>
      <c r="AF390" s="98"/>
      <c r="AG390" s="98"/>
      <c r="AH390" s="98"/>
      <c r="AI390" s="98"/>
      <c r="AJ390" s="98"/>
      <c r="AK390" s="98"/>
    </row>
    <row r="391" spans="1:37" ht="40.5" customHeight="1">
      <c r="A391" s="244"/>
      <c r="B391" s="245"/>
      <c r="C391" s="244"/>
      <c r="D391" s="244"/>
      <c r="E391" s="244"/>
      <c r="F391" s="98"/>
      <c r="G391" s="98"/>
      <c r="H391" s="98"/>
      <c r="I391" s="98"/>
      <c r="J391" s="98"/>
      <c r="K391" s="98"/>
      <c r="L391" s="98"/>
      <c r="M391" s="98"/>
      <c r="N391" s="98"/>
      <c r="O391" s="98"/>
      <c r="P391" s="98"/>
      <c r="Q391" s="98"/>
      <c r="R391" s="98"/>
      <c r="S391" s="98"/>
      <c r="T391" s="98"/>
      <c r="U391" s="98"/>
      <c r="V391" s="98"/>
      <c r="W391" s="98"/>
      <c r="X391" s="98"/>
      <c r="Y391" s="98"/>
      <c r="Z391" s="98"/>
      <c r="AA391" s="98"/>
      <c r="AB391" s="98"/>
      <c r="AC391" s="98"/>
      <c r="AD391" s="98"/>
      <c r="AE391" s="98"/>
      <c r="AF391" s="98"/>
      <c r="AG391" s="98"/>
      <c r="AH391" s="98"/>
      <c r="AI391" s="98"/>
      <c r="AJ391" s="98"/>
      <c r="AK391" s="98"/>
    </row>
    <row r="392" spans="1:37" ht="12.75">
      <c r="A392" s="244"/>
      <c r="B392" s="245"/>
      <c r="C392" s="244"/>
      <c r="D392" s="244"/>
      <c r="E392" s="244"/>
      <c r="F392" s="98"/>
      <c r="G392" s="98"/>
      <c r="H392" s="98"/>
      <c r="I392" s="98"/>
      <c r="J392" s="98"/>
      <c r="K392" s="98"/>
      <c r="L392" s="98"/>
      <c r="M392" s="98"/>
      <c r="N392" s="98"/>
      <c r="O392" s="98"/>
      <c r="P392" s="98"/>
      <c r="Q392" s="98"/>
      <c r="R392" s="98"/>
      <c r="S392" s="98"/>
      <c r="T392" s="98"/>
      <c r="U392" s="98"/>
      <c r="V392" s="98"/>
      <c r="W392" s="98"/>
      <c r="X392" s="98"/>
      <c r="Y392" s="98"/>
      <c r="Z392" s="98"/>
      <c r="AA392" s="98"/>
      <c r="AB392" s="98"/>
      <c r="AC392" s="98"/>
      <c r="AD392" s="98"/>
      <c r="AE392" s="98"/>
      <c r="AF392" s="98"/>
      <c r="AG392" s="98"/>
      <c r="AH392" s="98"/>
      <c r="AI392" s="98"/>
      <c r="AJ392" s="98"/>
      <c r="AK392" s="98"/>
    </row>
    <row r="393" spans="1:37" ht="12.75">
      <c r="A393" s="244"/>
      <c r="B393" s="245"/>
      <c r="C393" s="244"/>
      <c r="D393" s="244"/>
      <c r="E393" s="244"/>
      <c r="F393" s="98"/>
      <c r="G393" s="98"/>
      <c r="H393" s="98"/>
      <c r="I393" s="98"/>
      <c r="J393" s="98"/>
      <c r="K393" s="98"/>
      <c r="L393" s="98"/>
      <c r="M393" s="98"/>
      <c r="N393" s="98"/>
      <c r="O393" s="98"/>
      <c r="P393" s="98"/>
      <c r="Q393" s="98"/>
      <c r="R393" s="98"/>
      <c r="S393" s="98"/>
      <c r="T393" s="98"/>
      <c r="U393" s="98"/>
      <c r="V393" s="98"/>
      <c r="W393" s="98"/>
      <c r="X393" s="98"/>
      <c r="Y393" s="98"/>
      <c r="Z393" s="98"/>
      <c r="AA393" s="98"/>
      <c r="AB393" s="98"/>
      <c r="AC393" s="98"/>
      <c r="AD393" s="98"/>
      <c r="AE393" s="98"/>
      <c r="AF393" s="98"/>
      <c r="AG393" s="98"/>
      <c r="AH393" s="98"/>
      <c r="AI393" s="98"/>
      <c r="AJ393" s="98"/>
      <c r="AK393" s="98"/>
    </row>
    <row r="394" spans="1:37" ht="12.75">
      <c r="A394" s="244"/>
      <c r="B394" s="245"/>
      <c r="C394" s="244"/>
      <c r="D394" s="244"/>
      <c r="E394" s="244"/>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c r="AG394" s="98"/>
      <c r="AH394" s="98"/>
      <c r="AI394" s="98"/>
      <c r="AJ394" s="98"/>
      <c r="AK394" s="98"/>
    </row>
    <row r="395" spans="1:37" ht="12.75">
      <c r="A395" s="244"/>
      <c r="B395" s="245"/>
      <c r="C395" s="244"/>
      <c r="D395" s="244"/>
      <c r="E395" s="244"/>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c r="AF395" s="98"/>
      <c r="AG395" s="98"/>
      <c r="AH395" s="98"/>
      <c r="AI395" s="98"/>
      <c r="AJ395" s="98"/>
      <c r="AK395" s="98"/>
    </row>
    <row r="396" spans="1:37" ht="12.75">
      <c r="A396" s="244"/>
      <c r="B396" s="245"/>
      <c r="C396" s="244"/>
      <c r="D396" s="244"/>
      <c r="E396" s="244"/>
      <c r="F396" s="98"/>
      <c r="G396" s="98"/>
      <c r="H396" s="98"/>
      <c r="I396" s="98"/>
      <c r="J396" s="98"/>
      <c r="K396" s="98"/>
      <c r="L396" s="98"/>
      <c r="M396" s="98"/>
      <c r="N396" s="98"/>
      <c r="O396" s="98"/>
      <c r="P396" s="98"/>
      <c r="Q396" s="98"/>
      <c r="R396" s="98"/>
      <c r="S396" s="98"/>
      <c r="T396" s="98"/>
      <c r="U396" s="98"/>
      <c r="V396" s="98"/>
      <c r="W396" s="98"/>
      <c r="X396" s="98"/>
      <c r="Y396" s="98"/>
      <c r="Z396" s="98"/>
      <c r="AA396" s="98"/>
      <c r="AB396" s="98"/>
      <c r="AC396" s="98"/>
      <c r="AD396" s="98"/>
      <c r="AE396" s="98"/>
      <c r="AF396" s="98"/>
      <c r="AG396" s="98"/>
      <c r="AH396" s="98"/>
      <c r="AI396" s="98"/>
      <c r="AJ396" s="98"/>
      <c r="AK396" s="98"/>
    </row>
    <row r="397" spans="1:37" ht="12.75">
      <c r="A397" s="244"/>
      <c r="B397" s="245"/>
      <c r="C397" s="244"/>
      <c r="D397" s="244"/>
      <c r="E397" s="244"/>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c r="AG397" s="98"/>
      <c r="AH397" s="98"/>
      <c r="AI397" s="98"/>
      <c r="AJ397" s="98"/>
      <c r="AK397" s="98"/>
    </row>
    <row r="398" spans="1:37" ht="12.75">
      <c r="A398" s="244"/>
      <c r="B398" s="245"/>
      <c r="C398" s="244"/>
      <c r="D398" s="244"/>
      <c r="E398" s="244"/>
      <c r="F398" s="98"/>
      <c r="G398" s="98"/>
      <c r="H398" s="98"/>
      <c r="I398" s="98"/>
      <c r="J398" s="98"/>
      <c r="K398" s="98"/>
      <c r="L398" s="98"/>
      <c r="M398" s="98"/>
      <c r="N398" s="98"/>
      <c r="O398" s="98"/>
      <c r="P398" s="98"/>
      <c r="Q398" s="98"/>
      <c r="R398" s="98"/>
      <c r="S398" s="98"/>
      <c r="T398" s="98"/>
      <c r="U398" s="98"/>
      <c r="V398" s="98"/>
      <c r="W398" s="98"/>
      <c r="X398" s="98"/>
      <c r="Y398" s="98"/>
      <c r="Z398" s="98"/>
      <c r="AA398" s="98"/>
      <c r="AB398" s="98"/>
      <c r="AC398" s="98"/>
      <c r="AD398" s="98"/>
      <c r="AE398" s="98"/>
      <c r="AF398" s="98"/>
      <c r="AG398" s="98"/>
      <c r="AH398" s="98"/>
      <c r="AI398" s="98"/>
      <c r="AJ398" s="98"/>
      <c r="AK398" s="98"/>
    </row>
    <row r="399" spans="1:37" ht="12.75">
      <c r="A399" s="244"/>
      <c r="B399" s="245"/>
      <c r="C399" s="244"/>
      <c r="D399" s="244"/>
      <c r="E399" s="244"/>
      <c r="F399" s="98"/>
      <c r="G399" s="98"/>
      <c r="H399" s="98"/>
      <c r="I399" s="98"/>
      <c r="J399" s="98"/>
      <c r="K399" s="98"/>
      <c r="L399" s="98"/>
      <c r="M399" s="98"/>
      <c r="N399" s="98"/>
      <c r="O399" s="98"/>
      <c r="P399" s="98"/>
      <c r="Q399" s="98"/>
      <c r="R399" s="98"/>
      <c r="S399" s="98"/>
      <c r="T399" s="98"/>
      <c r="U399" s="98"/>
      <c r="V399" s="98"/>
      <c r="W399" s="98"/>
      <c r="X399" s="98"/>
      <c r="Y399" s="98"/>
      <c r="Z399" s="98"/>
      <c r="AA399" s="98"/>
      <c r="AB399" s="98"/>
      <c r="AC399" s="98"/>
      <c r="AD399" s="98"/>
      <c r="AE399" s="98"/>
      <c r="AF399" s="98"/>
      <c r="AG399" s="98"/>
      <c r="AH399" s="98"/>
      <c r="AI399" s="98"/>
      <c r="AJ399" s="98"/>
      <c r="AK399" s="98"/>
    </row>
    <row r="400" spans="1:37" ht="12.75">
      <c r="A400" s="244"/>
      <c r="B400" s="245"/>
      <c r="C400" s="244"/>
      <c r="D400" s="244"/>
      <c r="E400" s="244"/>
      <c r="F400" s="98"/>
      <c r="G400" s="98"/>
      <c r="H400" s="98"/>
      <c r="I400" s="98"/>
      <c r="J400" s="98"/>
      <c r="K400" s="98"/>
      <c r="L400" s="98"/>
      <c r="M400" s="98"/>
      <c r="N400" s="98"/>
      <c r="O400" s="98"/>
      <c r="P400" s="98"/>
      <c r="Q400" s="98"/>
      <c r="R400" s="98"/>
      <c r="S400" s="98"/>
      <c r="T400" s="98"/>
      <c r="U400" s="98"/>
      <c r="V400" s="98"/>
      <c r="W400" s="98"/>
      <c r="X400" s="98"/>
      <c r="Y400" s="98"/>
      <c r="Z400" s="98"/>
      <c r="AA400" s="98"/>
      <c r="AB400" s="98"/>
      <c r="AC400" s="98"/>
      <c r="AD400" s="98"/>
      <c r="AE400" s="98"/>
      <c r="AF400" s="98"/>
      <c r="AG400" s="98"/>
      <c r="AH400" s="98"/>
      <c r="AI400" s="98"/>
      <c r="AJ400" s="98"/>
      <c r="AK400" s="98"/>
    </row>
    <row r="401" spans="1:37" ht="12.75">
      <c r="A401" s="244"/>
      <c r="B401" s="245"/>
      <c r="C401" s="244"/>
      <c r="D401" s="244"/>
      <c r="E401" s="244"/>
      <c r="F401" s="98"/>
      <c r="G401" s="98"/>
      <c r="H401" s="98"/>
      <c r="I401" s="98"/>
      <c r="J401" s="98"/>
      <c r="K401" s="98"/>
      <c r="L401" s="98"/>
      <c r="M401" s="98"/>
      <c r="N401" s="98"/>
      <c r="O401" s="98"/>
      <c r="P401" s="98"/>
      <c r="Q401" s="98"/>
      <c r="R401" s="98"/>
      <c r="S401" s="98"/>
      <c r="T401" s="98"/>
      <c r="U401" s="98"/>
      <c r="V401" s="98"/>
      <c r="W401" s="98"/>
      <c r="X401" s="98"/>
      <c r="Y401" s="98"/>
      <c r="Z401" s="98"/>
      <c r="AA401" s="98"/>
      <c r="AB401" s="98"/>
      <c r="AC401" s="98"/>
      <c r="AD401" s="98"/>
      <c r="AE401" s="98"/>
      <c r="AF401" s="98"/>
      <c r="AG401" s="98"/>
      <c r="AH401" s="98"/>
      <c r="AI401" s="98"/>
      <c r="AJ401" s="98"/>
      <c r="AK401" s="98"/>
    </row>
    <row r="402" spans="1:37" ht="12.75">
      <c r="A402" s="244"/>
      <c r="B402" s="245"/>
      <c r="C402" s="244"/>
      <c r="D402" s="244"/>
      <c r="E402" s="244"/>
      <c r="F402" s="98"/>
      <c r="G402" s="98"/>
      <c r="H402" s="98"/>
      <c r="I402" s="98"/>
      <c r="J402" s="98"/>
      <c r="K402" s="98"/>
      <c r="L402" s="98"/>
      <c r="M402" s="98"/>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8"/>
      <c r="AK402" s="98"/>
    </row>
    <row r="403" spans="1:37" ht="12.75">
      <c r="A403" s="244"/>
      <c r="B403" s="245"/>
      <c r="C403" s="244"/>
      <c r="D403" s="244"/>
      <c r="E403" s="244"/>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8"/>
    </row>
    <row r="404" spans="1:37" ht="12.75">
      <c r="A404" s="244"/>
      <c r="B404" s="245"/>
      <c r="C404" s="244"/>
      <c r="D404" s="244"/>
      <c r="E404" s="244"/>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c r="AG404" s="98"/>
      <c r="AH404" s="98"/>
      <c r="AI404" s="98"/>
      <c r="AJ404" s="98"/>
      <c r="AK404" s="98"/>
    </row>
    <row r="405" spans="1:37" ht="12.75">
      <c r="A405" s="244"/>
      <c r="B405" s="245"/>
      <c r="C405" s="244"/>
      <c r="D405" s="244"/>
      <c r="E405" s="244"/>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c r="AG405" s="98"/>
      <c r="AH405" s="98"/>
      <c r="AI405" s="98"/>
      <c r="AJ405" s="98"/>
      <c r="AK405" s="98"/>
    </row>
    <row r="406" spans="1:37" ht="12.75">
      <c r="A406" s="244"/>
      <c r="B406" s="245"/>
      <c r="C406" s="244"/>
      <c r="D406" s="244"/>
      <c r="E406" s="244"/>
      <c r="F406" s="98"/>
      <c r="G406" s="98"/>
      <c r="H406" s="98"/>
      <c r="I406" s="98"/>
      <c r="J406" s="98"/>
      <c r="K406" s="98"/>
      <c r="L406" s="98"/>
      <c r="M406" s="98"/>
      <c r="N406" s="98"/>
      <c r="O406" s="98"/>
      <c r="P406" s="98"/>
      <c r="Q406" s="98"/>
      <c r="R406" s="98"/>
      <c r="S406" s="98"/>
      <c r="T406" s="98"/>
      <c r="U406" s="98"/>
      <c r="V406" s="98"/>
      <c r="W406" s="98"/>
      <c r="X406" s="98"/>
      <c r="Y406" s="98"/>
      <c r="Z406" s="98"/>
      <c r="AA406" s="98"/>
      <c r="AB406" s="98"/>
      <c r="AC406" s="98"/>
      <c r="AD406" s="98"/>
      <c r="AE406" s="98"/>
      <c r="AF406" s="98"/>
      <c r="AG406" s="98"/>
      <c r="AH406" s="98"/>
      <c r="AI406" s="98"/>
      <c r="AJ406" s="98"/>
      <c r="AK406" s="98"/>
    </row>
    <row r="407" spans="1:37" ht="12.75">
      <c r="A407" s="244"/>
      <c r="B407" s="245"/>
      <c r="C407" s="244"/>
      <c r="D407" s="244"/>
      <c r="E407" s="244"/>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c r="AG407" s="98"/>
      <c r="AH407" s="98"/>
      <c r="AI407" s="98"/>
      <c r="AJ407" s="98"/>
      <c r="AK407" s="98"/>
    </row>
    <row r="408" spans="1:37" ht="12.75">
      <c r="A408" s="244"/>
      <c r="B408" s="245"/>
      <c r="C408" s="244"/>
      <c r="D408" s="244"/>
      <c r="E408" s="244"/>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row>
    <row r="409" spans="1:37" ht="12.75">
      <c r="A409" s="244"/>
      <c r="B409" s="245"/>
      <c r="C409" s="244"/>
      <c r="D409" s="244"/>
      <c r="E409" s="244"/>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row>
    <row r="410" spans="1:37" ht="12.75">
      <c r="A410" s="244"/>
      <c r="B410" s="245"/>
      <c r="C410" s="244"/>
      <c r="D410" s="244"/>
      <c r="E410" s="244"/>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8"/>
    </row>
    <row r="411" spans="1:37" ht="12.75">
      <c r="A411" s="244"/>
      <c r="B411" s="245"/>
      <c r="C411" s="244"/>
      <c r="D411" s="244"/>
      <c r="E411" s="244"/>
      <c r="F411" s="98"/>
      <c r="G411" s="98"/>
      <c r="H411" s="98"/>
      <c r="I411" s="98"/>
      <c r="J411" s="98"/>
      <c r="K411" s="98"/>
      <c r="L411" s="98"/>
      <c r="M411" s="98"/>
      <c r="N411" s="98"/>
      <c r="O411" s="98"/>
      <c r="P411" s="98"/>
      <c r="Q411" s="98"/>
      <c r="R411" s="98"/>
      <c r="S411" s="98"/>
      <c r="T411" s="98"/>
      <c r="U411" s="98"/>
      <c r="V411" s="98"/>
      <c r="W411" s="98"/>
      <c r="X411" s="98"/>
      <c r="Y411" s="98"/>
      <c r="Z411" s="98"/>
      <c r="AA411" s="98"/>
      <c r="AB411" s="98"/>
      <c r="AC411" s="98"/>
      <c r="AD411" s="98"/>
      <c r="AE411" s="98"/>
      <c r="AF411" s="98"/>
      <c r="AG411" s="98"/>
      <c r="AH411" s="98"/>
      <c r="AI411" s="98"/>
      <c r="AJ411" s="98"/>
      <c r="AK411" s="98"/>
    </row>
    <row r="412" spans="1:37" ht="12.75">
      <c r="A412" s="244"/>
      <c r="B412" s="245"/>
      <c r="C412" s="244"/>
      <c r="D412" s="244"/>
      <c r="E412" s="244"/>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c r="AG412" s="98"/>
      <c r="AH412" s="98"/>
      <c r="AI412" s="98"/>
      <c r="AJ412" s="98"/>
      <c r="AK412" s="98"/>
    </row>
    <row r="413" spans="1:37" ht="12.75">
      <c r="A413" s="244"/>
      <c r="B413" s="245"/>
      <c r="C413" s="244"/>
      <c r="D413" s="244"/>
      <c r="E413" s="244"/>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c r="AG413" s="98"/>
      <c r="AH413" s="98"/>
      <c r="AI413" s="98"/>
      <c r="AJ413" s="98"/>
      <c r="AK413" s="98"/>
    </row>
    <row r="414" spans="1:37" ht="12.75">
      <c r="A414" s="244"/>
      <c r="B414" s="245"/>
      <c r="C414" s="244"/>
      <c r="D414" s="244"/>
      <c r="E414" s="244"/>
      <c r="F414" s="98"/>
      <c r="G414" s="98"/>
      <c r="H414" s="98"/>
      <c r="I414" s="98"/>
      <c r="J414" s="98"/>
      <c r="K414" s="98"/>
      <c r="L414" s="98"/>
      <c r="M414" s="98"/>
      <c r="N414" s="98"/>
      <c r="O414" s="98"/>
      <c r="P414" s="98"/>
      <c r="Q414" s="98"/>
      <c r="R414" s="98"/>
      <c r="S414" s="98"/>
      <c r="T414" s="98"/>
      <c r="U414" s="98"/>
      <c r="V414" s="98"/>
      <c r="W414" s="98"/>
      <c r="X414" s="98"/>
      <c r="Y414" s="98"/>
      <c r="Z414" s="98"/>
      <c r="AA414" s="98"/>
      <c r="AB414" s="98"/>
      <c r="AC414" s="98"/>
      <c r="AD414" s="98"/>
      <c r="AE414" s="98"/>
      <c r="AF414" s="98"/>
      <c r="AG414" s="98"/>
      <c r="AH414" s="98"/>
      <c r="AI414" s="98"/>
      <c r="AJ414" s="98"/>
      <c r="AK414" s="98"/>
    </row>
    <row r="415" spans="1:37" ht="12.75">
      <c r="A415" s="244"/>
      <c r="B415" s="245"/>
      <c r="C415" s="244"/>
      <c r="D415" s="244"/>
      <c r="E415" s="244"/>
      <c r="F415" s="98"/>
      <c r="G415" s="98"/>
      <c r="H415" s="98"/>
      <c r="I415" s="98"/>
      <c r="J415" s="98"/>
      <c r="K415" s="98"/>
      <c r="L415" s="98"/>
      <c r="M415" s="98"/>
      <c r="N415" s="98"/>
      <c r="O415" s="98"/>
      <c r="P415" s="98"/>
      <c r="Q415" s="98"/>
      <c r="R415" s="98"/>
      <c r="S415" s="98"/>
      <c r="T415" s="98"/>
      <c r="U415" s="98"/>
      <c r="V415" s="98"/>
      <c r="W415" s="98"/>
      <c r="X415" s="98"/>
      <c r="Y415" s="98"/>
      <c r="Z415" s="98"/>
      <c r="AA415" s="98"/>
      <c r="AB415" s="98"/>
      <c r="AC415" s="98"/>
      <c r="AD415" s="98"/>
      <c r="AE415" s="98"/>
      <c r="AF415" s="98"/>
      <c r="AG415" s="98"/>
      <c r="AH415" s="98"/>
      <c r="AI415" s="98"/>
      <c r="AJ415" s="98"/>
      <c r="AK415" s="98"/>
    </row>
    <row r="416" spans="1:37" ht="12.75">
      <c r="A416" s="244"/>
      <c r="B416" s="245"/>
      <c r="C416" s="244"/>
      <c r="D416" s="244"/>
      <c r="E416" s="244"/>
      <c r="F416" s="98"/>
      <c r="G416" s="98"/>
      <c r="H416" s="98"/>
      <c r="I416" s="98"/>
      <c r="J416" s="98"/>
      <c r="K416" s="98"/>
      <c r="L416" s="98"/>
      <c r="M416" s="98"/>
      <c r="N416" s="98"/>
      <c r="O416" s="98"/>
      <c r="P416" s="98"/>
      <c r="Q416" s="98"/>
      <c r="R416" s="98"/>
      <c r="S416" s="98"/>
      <c r="T416" s="98"/>
      <c r="U416" s="98"/>
      <c r="V416" s="98"/>
      <c r="W416" s="98"/>
      <c r="X416" s="98"/>
      <c r="Y416" s="98"/>
      <c r="Z416" s="98"/>
      <c r="AA416" s="98"/>
      <c r="AB416" s="98"/>
      <c r="AC416" s="98"/>
      <c r="AD416" s="98"/>
      <c r="AE416" s="98"/>
      <c r="AF416" s="98"/>
      <c r="AG416" s="98"/>
      <c r="AH416" s="98"/>
      <c r="AI416" s="98"/>
      <c r="AJ416" s="98"/>
      <c r="AK416" s="98"/>
    </row>
    <row r="417" spans="1:37" ht="12.75">
      <c r="A417" s="244"/>
      <c r="B417" s="245"/>
      <c r="C417" s="244"/>
      <c r="D417" s="244"/>
      <c r="E417" s="244"/>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c r="AG417" s="98"/>
      <c r="AH417" s="98"/>
      <c r="AI417" s="98"/>
      <c r="AJ417" s="98"/>
      <c r="AK417" s="98"/>
    </row>
    <row r="418" spans="1:37" s="71" customFormat="1" ht="26.25" customHeight="1">
      <c r="A418" s="244"/>
      <c r="B418" s="245"/>
      <c r="C418" s="244"/>
      <c r="D418" s="244"/>
      <c r="E418" s="244"/>
      <c r="F418" s="207"/>
      <c r="G418" s="207"/>
      <c r="H418" s="207"/>
      <c r="I418" s="207"/>
      <c r="J418" s="207"/>
      <c r="K418" s="207"/>
      <c r="L418" s="207"/>
      <c r="M418" s="207"/>
      <c r="N418" s="207"/>
      <c r="O418" s="207"/>
      <c r="P418" s="207"/>
      <c r="Q418" s="207"/>
      <c r="R418" s="207"/>
      <c r="S418" s="207"/>
      <c r="T418" s="207"/>
      <c r="U418" s="207"/>
      <c r="V418" s="207"/>
      <c r="W418" s="207"/>
      <c r="X418" s="207"/>
      <c r="Y418" s="207"/>
      <c r="Z418" s="207"/>
      <c r="AA418" s="207"/>
      <c r="AB418" s="207"/>
      <c r="AC418" s="207"/>
      <c r="AD418" s="207"/>
      <c r="AE418" s="207"/>
      <c r="AF418" s="207"/>
      <c r="AG418" s="207"/>
      <c r="AH418" s="207"/>
      <c r="AI418" s="207"/>
      <c r="AJ418" s="207"/>
      <c r="AK418" s="207"/>
    </row>
    <row r="419" spans="1:37" ht="12.75">
      <c r="A419" s="244"/>
      <c r="B419" s="245"/>
      <c r="C419" s="244"/>
      <c r="D419" s="244"/>
      <c r="E419" s="244"/>
      <c r="F419" s="98"/>
      <c r="G419" s="98"/>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c r="AG419" s="98"/>
      <c r="AH419" s="98"/>
      <c r="AI419" s="98"/>
      <c r="AJ419" s="98"/>
      <c r="AK419" s="98"/>
    </row>
    <row r="420" spans="1:37" ht="12.75">
      <c r="A420" s="244"/>
      <c r="B420" s="245"/>
      <c r="C420" s="244"/>
      <c r="D420" s="244"/>
      <c r="E420" s="244"/>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c r="AG420" s="98"/>
      <c r="AH420" s="98"/>
      <c r="AI420" s="98"/>
      <c r="AJ420" s="98"/>
      <c r="AK420" s="98"/>
    </row>
    <row r="421" spans="1:37" ht="12.75">
      <c r="A421" s="244"/>
      <c r="B421" s="245"/>
      <c r="C421" s="244"/>
      <c r="D421" s="244"/>
      <c r="E421" s="244"/>
      <c r="F421" s="98"/>
      <c r="G421" s="98"/>
      <c r="H421" s="98"/>
      <c r="I421" s="98"/>
      <c r="J421" s="98"/>
      <c r="K421" s="98"/>
      <c r="L421" s="98"/>
      <c r="M421" s="98"/>
      <c r="N421" s="98"/>
      <c r="O421" s="98"/>
      <c r="P421" s="98"/>
      <c r="Q421" s="98"/>
      <c r="R421" s="98"/>
      <c r="S421" s="98"/>
      <c r="T421" s="98"/>
      <c r="U421" s="98"/>
      <c r="V421" s="98"/>
      <c r="W421" s="98"/>
      <c r="X421" s="98"/>
      <c r="Y421" s="98"/>
      <c r="Z421" s="98"/>
      <c r="AA421" s="98"/>
      <c r="AB421" s="98"/>
      <c r="AC421" s="98"/>
      <c r="AD421" s="98"/>
      <c r="AE421" s="98"/>
      <c r="AF421" s="98"/>
      <c r="AG421" s="98"/>
      <c r="AH421" s="98"/>
      <c r="AI421" s="98"/>
      <c r="AJ421" s="98"/>
      <c r="AK421" s="98"/>
    </row>
    <row r="422" spans="1:37" ht="12.75">
      <c r="A422" s="244"/>
      <c r="B422" s="245"/>
      <c r="C422" s="244"/>
      <c r="D422" s="244"/>
      <c r="E422" s="244"/>
      <c r="F422" s="98"/>
      <c r="G422" s="98"/>
      <c r="H422" s="98"/>
      <c r="I422" s="98"/>
      <c r="J422" s="98"/>
      <c r="K422" s="98"/>
      <c r="L422" s="98"/>
      <c r="M422" s="98"/>
      <c r="N422" s="98"/>
      <c r="O422" s="98"/>
      <c r="P422" s="98"/>
      <c r="Q422" s="98"/>
      <c r="R422" s="98"/>
      <c r="S422" s="98"/>
      <c r="T422" s="98"/>
      <c r="U422" s="98"/>
      <c r="V422" s="98"/>
      <c r="W422" s="98"/>
      <c r="X422" s="98"/>
      <c r="Y422" s="98"/>
      <c r="Z422" s="98"/>
      <c r="AA422" s="98"/>
      <c r="AB422" s="98"/>
      <c r="AC422" s="98"/>
      <c r="AD422" s="98"/>
      <c r="AE422" s="98"/>
      <c r="AF422" s="98"/>
      <c r="AG422" s="98"/>
      <c r="AH422" s="98"/>
      <c r="AI422" s="98"/>
      <c r="AJ422" s="98"/>
      <c r="AK422" s="98"/>
    </row>
    <row r="423" spans="1:37" ht="12.75">
      <c r="A423" s="244"/>
      <c r="B423" s="245"/>
      <c r="C423" s="244"/>
      <c r="D423" s="244"/>
      <c r="E423" s="244"/>
      <c r="F423" s="98"/>
      <c r="G423" s="98"/>
      <c r="H423" s="98"/>
      <c r="I423" s="98"/>
      <c r="J423" s="98"/>
      <c r="K423" s="98"/>
      <c r="L423" s="98"/>
      <c r="M423" s="98"/>
      <c r="N423" s="98"/>
      <c r="O423" s="98"/>
      <c r="P423" s="98"/>
      <c r="Q423" s="98"/>
      <c r="R423" s="98"/>
      <c r="S423" s="98"/>
      <c r="T423" s="98"/>
      <c r="U423" s="98"/>
      <c r="V423" s="98"/>
      <c r="W423" s="98"/>
      <c r="X423" s="98"/>
      <c r="Y423" s="98"/>
      <c r="Z423" s="98"/>
      <c r="AA423" s="98"/>
      <c r="AB423" s="98"/>
      <c r="AC423" s="98"/>
      <c r="AD423" s="98"/>
      <c r="AE423" s="98"/>
      <c r="AF423" s="98"/>
      <c r="AG423" s="98"/>
      <c r="AH423" s="98"/>
      <c r="AI423" s="98"/>
      <c r="AJ423" s="98"/>
      <c r="AK423" s="98"/>
    </row>
    <row r="424" spans="1:37" ht="12.75">
      <c r="A424" s="244"/>
      <c r="B424" s="245"/>
      <c r="C424" s="244"/>
      <c r="D424" s="244"/>
      <c r="E424" s="244"/>
      <c r="F424" s="98"/>
      <c r="G424" s="98"/>
      <c r="H424" s="98"/>
      <c r="I424" s="98"/>
      <c r="J424" s="98"/>
      <c r="K424" s="98"/>
      <c r="L424" s="98"/>
      <c r="M424" s="98"/>
      <c r="N424" s="98"/>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8"/>
    </row>
    <row r="425" spans="1:37" ht="12.75">
      <c r="A425" s="244"/>
      <c r="B425" s="245"/>
      <c r="C425" s="244"/>
      <c r="D425" s="244"/>
      <c r="E425" s="244"/>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c r="AH425" s="98"/>
      <c r="AI425" s="98"/>
      <c r="AJ425" s="98"/>
      <c r="AK425" s="98"/>
    </row>
    <row r="426" spans="1:37" ht="12.75">
      <c r="A426" s="244"/>
      <c r="B426" s="245"/>
      <c r="C426" s="244"/>
      <c r="D426" s="244"/>
      <c r="E426" s="244"/>
      <c r="F426" s="98"/>
      <c r="G426" s="98"/>
      <c r="H426" s="98"/>
      <c r="I426" s="98"/>
      <c r="J426" s="98"/>
      <c r="K426" s="98"/>
      <c r="L426" s="98"/>
      <c r="M426" s="98"/>
      <c r="N426" s="98"/>
      <c r="O426" s="98"/>
      <c r="P426" s="98"/>
      <c r="Q426" s="98"/>
      <c r="R426" s="98"/>
      <c r="S426" s="98"/>
      <c r="T426" s="98"/>
      <c r="U426" s="98"/>
      <c r="V426" s="98"/>
      <c r="W426" s="98"/>
      <c r="X426" s="98"/>
      <c r="Y426" s="98"/>
      <c r="Z426" s="98"/>
      <c r="AA426" s="98"/>
      <c r="AB426" s="98"/>
      <c r="AC426" s="98"/>
      <c r="AD426" s="98"/>
      <c r="AE426" s="98"/>
      <c r="AF426" s="98"/>
      <c r="AG426" s="98"/>
      <c r="AH426" s="98"/>
      <c r="AI426" s="98"/>
      <c r="AJ426" s="98"/>
      <c r="AK426" s="98"/>
    </row>
    <row r="427" spans="1:37" ht="12.75">
      <c r="A427" s="244"/>
      <c r="B427" s="245"/>
      <c r="C427" s="244"/>
      <c r="D427" s="244"/>
      <c r="E427" s="244"/>
      <c r="F427" s="98"/>
      <c r="G427" s="98"/>
      <c r="H427" s="98"/>
      <c r="I427" s="98"/>
      <c r="J427" s="98"/>
      <c r="K427" s="98"/>
      <c r="L427" s="98"/>
      <c r="M427" s="98"/>
      <c r="N427" s="98"/>
      <c r="O427" s="98"/>
      <c r="P427" s="98"/>
      <c r="Q427" s="98"/>
      <c r="R427" s="98"/>
      <c r="S427" s="98"/>
      <c r="T427" s="98"/>
      <c r="U427" s="98"/>
      <c r="V427" s="98"/>
      <c r="W427" s="98"/>
      <c r="X427" s="98"/>
      <c r="Y427" s="98"/>
      <c r="Z427" s="98"/>
      <c r="AA427" s="98"/>
      <c r="AB427" s="98"/>
      <c r="AC427" s="98"/>
      <c r="AD427" s="98"/>
      <c r="AE427" s="98"/>
      <c r="AF427" s="98"/>
      <c r="AG427" s="98"/>
      <c r="AH427" s="98"/>
      <c r="AI427" s="98"/>
      <c r="AJ427" s="98"/>
      <c r="AK427" s="98"/>
    </row>
    <row r="428" spans="1:37" ht="12.75">
      <c r="A428" s="244"/>
      <c r="B428" s="245"/>
      <c r="C428" s="244"/>
      <c r="D428" s="244"/>
      <c r="E428" s="244"/>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row>
    <row r="429" spans="1:37" ht="12.75">
      <c r="A429" s="244"/>
      <c r="B429" s="245"/>
      <c r="C429" s="244"/>
      <c r="D429" s="244"/>
      <c r="E429" s="24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row>
    <row r="430" spans="1:37" ht="12.75">
      <c r="A430" s="244"/>
      <c r="B430" s="245"/>
      <c r="C430" s="244"/>
      <c r="D430" s="244"/>
      <c r="E430" s="244"/>
      <c r="F430" s="98"/>
      <c r="G430" s="98"/>
      <c r="H430" s="98"/>
      <c r="I430" s="98"/>
      <c r="J430" s="98"/>
      <c r="K430" s="98"/>
      <c r="L430" s="98"/>
      <c r="M430" s="98"/>
      <c r="N430" s="98"/>
      <c r="O430" s="98"/>
      <c r="P430" s="98"/>
      <c r="Q430" s="98"/>
      <c r="R430" s="98"/>
      <c r="S430" s="98"/>
      <c r="T430" s="98"/>
      <c r="U430" s="98"/>
      <c r="V430" s="98"/>
      <c r="W430" s="98"/>
      <c r="X430" s="98"/>
      <c r="Y430" s="98"/>
      <c r="Z430" s="98"/>
      <c r="AA430" s="98"/>
      <c r="AB430" s="98"/>
      <c r="AC430" s="98"/>
      <c r="AD430" s="98"/>
      <c r="AE430" s="98"/>
      <c r="AF430" s="98"/>
      <c r="AG430" s="98"/>
      <c r="AH430" s="98"/>
      <c r="AI430" s="98"/>
      <c r="AJ430" s="98"/>
      <c r="AK430" s="98"/>
    </row>
    <row r="431" spans="1:37" ht="12.75">
      <c r="A431" s="244"/>
      <c r="B431" s="245"/>
      <c r="C431" s="244"/>
      <c r="D431" s="244"/>
      <c r="E431" s="244"/>
      <c r="F431" s="98"/>
      <c r="G431" s="98"/>
      <c r="H431" s="98"/>
      <c r="I431" s="98"/>
      <c r="J431" s="98"/>
      <c r="K431" s="98"/>
      <c r="L431" s="98"/>
      <c r="M431" s="98"/>
      <c r="N431" s="98"/>
      <c r="O431" s="98"/>
      <c r="P431" s="98"/>
      <c r="Q431" s="98"/>
      <c r="R431" s="98"/>
      <c r="S431" s="98"/>
      <c r="T431" s="98"/>
      <c r="U431" s="98"/>
      <c r="V431" s="98"/>
      <c r="W431" s="98"/>
      <c r="X431" s="98"/>
      <c r="Y431" s="98"/>
      <c r="Z431" s="98"/>
      <c r="AA431" s="98"/>
      <c r="AB431" s="98"/>
      <c r="AC431" s="98"/>
      <c r="AD431" s="98"/>
      <c r="AE431" s="98"/>
      <c r="AF431" s="98"/>
      <c r="AG431" s="98"/>
      <c r="AH431" s="98"/>
      <c r="AI431" s="98"/>
      <c r="AJ431" s="98"/>
      <c r="AK431" s="98"/>
    </row>
    <row r="432" spans="1:37" ht="12.75" customHeight="1" hidden="1">
      <c r="A432" s="244"/>
      <c r="B432" s="245"/>
      <c r="C432" s="244"/>
      <c r="D432" s="244"/>
      <c r="E432" s="244"/>
      <c r="F432" s="98"/>
      <c r="G432" s="98"/>
      <c r="H432" s="98"/>
      <c r="I432" s="98"/>
      <c r="J432" s="98"/>
      <c r="K432" s="98"/>
      <c r="L432" s="98"/>
      <c r="M432" s="98"/>
      <c r="N432" s="98"/>
      <c r="O432" s="98"/>
      <c r="P432" s="98"/>
      <c r="Q432" s="98"/>
      <c r="R432" s="98"/>
      <c r="S432" s="98"/>
      <c r="T432" s="98"/>
      <c r="U432" s="98"/>
      <c r="V432" s="98"/>
      <c r="W432" s="98"/>
      <c r="X432" s="98"/>
      <c r="Y432" s="98"/>
      <c r="Z432" s="98"/>
      <c r="AA432" s="98"/>
      <c r="AB432" s="98"/>
      <c r="AC432" s="98"/>
      <c r="AD432" s="98"/>
      <c r="AE432" s="98"/>
      <c r="AF432" s="98"/>
      <c r="AG432" s="98"/>
      <c r="AH432" s="98"/>
      <c r="AI432" s="98"/>
      <c r="AJ432" s="98"/>
      <c r="AK432" s="98"/>
    </row>
    <row r="433" spans="1:37" ht="12.75">
      <c r="A433" s="244"/>
      <c r="B433" s="245"/>
      <c r="C433" s="244"/>
      <c r="D433" s="244"/>
      <c r="E433" s="244"/>
      <c r="F433" s="98"/>
      <c r="G433" s="98"/>
      <c r="H433" s="98"/>
      <c r="I433" s="98"/>
      <c r="J433" s="98"/>
      <c r="K433" s="98"/>
      <c r="L433" s="98"/>
      <c r="M433" s="98"/>
      <c r="N433" s="98"/>
      <c r="O433" s="98"/>
      <c r="P433" s="98"/>
      <c r="Q433" s="98"/>
      <c r="R433" s="98"/>
      <c r="S433" s="98"/>
      <c r="T433" s="98"/>
      <c r="U433" s="98"/>
      <c r="V433" s="98"/>
      <c r="W433" s="98"/>
      <c r="X433" s="98"/>
      <c r="Y433" s="98"/>
      <c r="Z433" s="98"/>
      <c r="AA433" s="98"/>
      <c r="AB433" s="98"/>
      <c r="AC433" s="98"/>
      <c r="AD433" s="98"/>
      <c r="AE433" s="98"/>
      <c r="AF433" s="98"/>
      <c r="AG433" s="98"/>
      <c r="AH433" s="98"/>
      <c r="AI433" s="98"/>
      <c r="AJ433" s="98"/>
      <c r="AK433" s="98"/>
    </row>
    <row r="434" spans="1:37" ht="12.75">
      <c r="A434" s="244"/>
      <c r="B434" s="245"/>
      <c r="C434" s="244"/>
      <c r="D434" s="244"/>
      <c r="E434" s="244"/>
      <c r="F434" s="98"/>
      <c r="G434" s="98"/>
      <c r="H434" s="98"/>
      <c r="I434" s="98"/>
      <c r="J434" s="98"/>
      <c r="K434" s="98"/>
      <c r="L434" s="98"/>
      <c r="M434" s="98"/>
      <c r="N434" s="98"/>
      <c r="O434" s="98"/>
      <c r="P434" s="98"/>
      <c r="Q434" s="98"/>
      <c r="R434" s="98"/>
      <c r="S434" s="98"/>
      <c r="T434" s="98"/>
      <c r="U434" s="98"/>
      <c r="V434" s="98"/>
      <c r="W434" s="98"/>
      <c r="X434" s="98"/>
      <c r="Y434" s="98"/>
      <c r="Z434" s="98"/>
      <c r="AA434" s="98"/>
      <c r="AB434" s="98"/>
      <c r="AC434" s="98"/>
      <c r="AD434" s="98"/>
      <c r="AE434" s="98"/>
      <c r="AF434" s="98"/>
      <c r="AG434" s="98"/>
      <c r="AH434" s="98"/>
      <c r="AI434" s="98"/>
      <c r="AJ434" s="98"/>
      <c r="AK434" s="98"/>
    </row>
    <row r="435" spans="1:37" ht="12.75">
      <c r="A435" s="244"/>
      <c r="B435" s="245"/>
      <c r="C435" s="244"/>
      <c r="D435" s="244"/>
      <c r="E435" s="244"/>
      <c r="F435" s="98"/>
      <c r="G435" s="98"/>
      <c r="H435" s="98"/>
      <c r="I435" s="98"/>
      <c r="J435" s="98"/>
      <c r="K435" s="98"/>
      <c r="L435" s="98"/>
      <c r="M435" s="98"/>
      <c r="N435" s="98"/>
      <c r="O435" s="98"/>
      <c r="P435" s="98"/>
      <c r="Q435" s="98"/>
      <c r="R435" s="98"/>
      <c r="S435" s="98"/>
      <c r="T435" s="98"/>
      <c r="U435" s="98"/>
      <c r="V435" s="98"/>
      <c r="W435" s="98"/>
      <c r="X435" s="98"/>
      <c r="Y435" s="98"/>
      <c r="Z435" s="98"/>
      <c r="AA435" s="98"/>
      <c r="AB435" s="98"/>
      <c r="AC435" s="98"/>
      <c r="AD435" s="98"/>
      <c r="AE435" s="98"/>
      <c r="AF435" s="98"/>
      <c r="AG435" s="98"/>
      <c r="AH435" s="98"/>
      <c r="AI435" s="98"/>
      <c r="AJ435" s="98"/>
      <c r="AK435" s="98"/>
    </row>
    <row r="436" spans="1:37" ht="12.75">
      <c r="A436" s="244"/>
      <c r="B436" s="245"/>
      <c r="C436" s="244"/>
      <c r="D436" s="244"/>
      <c r="E436" s="244"/>
      <c r="F436" s="98"/>
      <c r="G436" s="98"/>
      <c r="H436" s="98"/>
      <c r="I436" s="98"/>
      <c r="J436" s="98"/>
      <c r="K436" s="98"/>
      <c r="L436" s="98"/>
      <c r="M436" s="98"/>
      <c r="N436" s="98"/>
      <c r="O436" s="98"/>
      <c r="P436" s="98"/>
      <c r="Q436" s="98"/>
      <c r="R436" s="98"/>
      <c r="S436" s="98"/>
      <c r="T436" s="98"/>
      <c r="U436" s="98"/>
      <c r="V436" s="98"/>
      <c r="W436" s="98"/>
      <c r="X436" s="98"/>
      <c r="Y436" s="98"/>
      <c r="Z436" s="98"/>
      <c r="AA436" s="98"/>
      <c r="AB436" s="98"/>
      <c r="AC436" s="98"/>
      <c r="AD436" s="98"/>
      <c r="AE436" s="98"/>
      <c r="AF436" s="98"/>
      <c r="AG436" s="98"/>
      <c r="AH436" s="98"/>
      <c r="AI436" s="98"/>
      <c r="AJ436" s="98"/>
      <c r="AK436" s="98"/>
    </row>
    <row r="437" spans="1:37" ht="12.75">
      <c r="A437" s="244"/>
      <c r="B437" s="245"/>
      <c r="C437" s="244"/>
      <c r="D437" s="244"/>
      <c r="E437" s="244"/>
      <c r="F437" s="98"/>
      <c r="G437" s="98"/>
      <c r="H437" s="98"/>
      <c r="I437" s="98"/>
      <c r="J437" s="98"/>
      <c r="K437" s="98"/>
      <c r="L437" s="98"/>
      <c r="M437" s="98"/>
      <c r="N437" s="98"/>
      <c r="O437" s="98"/>
      <c r="P437" s="98"/>
      <c r="Q437" s="98"/>
      <c r="R437" s="98"/>
      <c r="S437" s="98"/>
      <c r="T437" s="98"/>
      <c r="U437" s="98"/>
      <c r="V437" s="98"/>
      <c r="W437" s="98"/>
      <c r="X437" s="98"/>
      <c r="Y437" s="98"/>
      <c r="Z437" s="98"/>
      <c r="AA437" s="98"/>
      <c r="AB437" s="98"/>
      <c r="AC437" s="98"/>
      <c r="AD437" s="98"/>
      <c r="AE437" s="98"/>
      <c r="AF437" s="98"/>
      <c r="AG437" s="98"/>
      <c r="AH437" s="98"/>
      <c r="AI437" s="98"/>
      <c r="AJ437" s="98"/>
      <c r="AK437" s="98"/>
    </row>
    <row r="438" spans="1:37" ht="12.75">
      <c r="A438" s="244"/>
      <c r="B438" s="245"/>
      <c r="C438" s="244"/>
      <c r="D438" s="244"/>
      <c r="E438" s="244"/>
      <c r="F438" s="98"/>
      <c r="G438" s="98"/>
      <c r="H438" s="98"/>
      <c r="I438" s="98"/>
      <c r="J438" s="98"/>
      <c r="K438" s="98"/>
      <c r="L438" s="98"/>
      <c r="M438" s="98"/>
      <c r="N438" s="98"/>
      <c r="O438" s="98"/>
      <c r="P438" s="98"/>
      <c r="Q438" s="98"/>
      <c r="R438" s="98"/>
      <c r="S438" s="98"/>
      <c r="T438" s="98"/>
      <c r="U438" s="98"/>
      <c r="V438" s="98"/>
      <c r="W438" s="98"/>
      <c r="X438" s="98"/>
      <c r="Y438" s="98"/>
      <c r="Z438" s="98"/>
      <c r="AA438" s="98"/>
      <c r="AB438" s="98"/>
      <c r="AC438" s="98"/>
      <c r="AD438" s="98"/>
      <c r="AE438" s="98"/>
      <c r="AF438" s="98"/>
      <c r="AG438" s="98"/>
      <c r="AH438" s="98"/>
      <c r="AI438" s="98"/>
      <c r="AJ438" s="98"/>
      <c r="AK438" s="98"/>
    </row>
    <row r="439" spans="1:37" ht="12.75">
      <c r="A439" s="244"/>
      <c r="B439" s="245"/>
      <c r="C439" s="244"/>
      <c r="D439" s="244"/>
      <c r="E439" s="244"/>
      <c r="F439" s="98"/>
      <c r="G439" s="98"/>
      <c r="H439" s="98"/>
      <c r="I439" s="98"/>
      <c r="J439" s="98"/>
      <c r="K439" s="98"/>
      <c r="L439" s="98"/>
      <c r="M439" s="98"/>
      <c r="N439" s="98"/>
      <c r="O439" s="98"/>
      <c r="P439" s="98"/>
      <c r="Q439" s="98"/>
      <c r="R439" s="98"/>
      <c r="S439" s="98"/>
      <c r="T439" s="98"/>
      <c r="U439" s="98"/>
      <c r="V439" s="98"/>
      <c r="W439" s="98"/>
      <c r="X439" s="98"/>
      <c r="Y439" s="98"/>
      <c r="Z439" s="98"/>
      <c r="AA439" s="98"/>
      <c r="AB439" s="98"/>
      <c r="AC439" s="98"/>
      <c r="AD439" s="98"/>
      <c r="AE439" s="98"/>
      <c r="AF439" s="98"/>
      <c r="AG439" s="98"/>
      <c r="AH439" s="98"/>
      <c r="AI439" s="98"/>
      <c r="AJ439" s="98"/>
      <c r="AK439" s="98"/>
    </row>
    <row r="440" spans="1:37" ht="12.75">
      <c r="A440" s="244"/>
      <c r="B440" s="245"/>
      <c r="C440" s="244"/>
      <c r="D440" s="244"/>
      <c r="E440" s="244"/>
      <c r="F440" s="98"/>
      <c r="G440" s="98"/>
      <c r="H440" s="98"/>
      <c r="I440" s="98"/>
      <c r="J440" s="98"/>
      <c r="K440" s="98"/>
      <c r="L440" s="98"/>
      <c r="M440" s="98"/>
      <c r="N440" s="98"/>
      <c r="O440" s="98"/>
      <c r="P440" s="98"/>
      <c r="Q440" s="98"/>
      <c r="R440" s="98"/>
      <c r="S440" s="98"/>
      <c r="T440" s="98"/>
      <c r="U440" s="98"/>
      <c r="V440" s="98"/>
      <c r="W440" s="98"/>
      <c r="X440" s="98"/>
      <c r="Y440" s="98"/>
      <c r="Z440" s="98"/>
      <c r="AA440" s="98"/>
      <c r="AB440" s="98"/>
      <c r="AC440" s="98"/>
      <c r="AD440" s="98"/>
      <c r="AE440" s="98"/>
      <c r="AF440" s="98"/>
      <c r="AG440" s="98"/>
      <c r="AH440" s="98"/>
      <c r="AI440" s="98"/>
      <c r="AJ440" s="98"/>
      <c r="AK440" s="98"/>
    </row>
    <row r="441" spans="1:37" ht="12.75">
      <c r="A441" s="244"/>
      <c r="B441" s="245"/>
      <c r="C441" s="244"/>
      <c r="D441" s="244"/>
      <c r="E441" s="244"/>
      <c r="F441" s="98"/>
      <c r="G441" s="98"/>
      <c r="H441" s="98"/>
      <c r="I441" s="98"/>
      <c r="J441" s="98"/>
      <c r="K441" s="98"/>
      <c r="L441" s="98"/>
      <c r="M441" s="98"/>
      <c r="N441" s="98"/>
      <c r="O441" s="98"/>
      <c r="P441" s="98"/>
      <c r="Q441" s="98"/>
      <c r="R441" s="98"/>
      <c r="S441" s="98"/>
      <c r="T441" s="98"/>
      <c r="U441" s="98"/>
      <c r="V441" s="98"/>
      <c r="W441" s="98"/>
      <c r="X441" s="98"/>
      <c r="Y441" s="98"/>
      <c r="Z441" s="98"/>
      <c r="AA441" s="98"/>
      <c r="AB441" s="98"/>
      <c r="AC441" s="98"/>
      <c r="AD441" s="98"/>
      <c r="AE441" s="98"/>
      <c r="AF441" s="98"/>
      <c r="AG441" s="98"/>
      <c r="AH441" s="98"/>
      <c r="AI441" s="98"/>
      <c r="AJ441" s="98"/>
      <c r="AK441" s="98"/>
    </row>
    <row r="442" spans="1:37" ht="12.75">
      <c r="A442" s="244"/>
      <c r="B442" s="245"/>
      <c r="C442" s="244"/>
      <c r="D442" s="244"/>
      <c r="E442" s="244"/>
      <c r="F442" s="98"/>
      <c r="G442" s="98"/>
      <c r="H442" s="98"/>
      <c r="I442" s="98"/>
      <c r="J442" s="98"/>
      <c r="K442" s="98"/>
      <c r="L442" s="98"/>
      <c r="M442" s="98"/>
      <c r="N442" s="98"/>
      <c r="O442" s="98"/>
      <c r="P442" s="98"/>
      <c r="Q442" s="98"/>
      <c r="R442" s="98"/>
      <c r="S442" s="98"/>
      <c r="T442" s="98"/>
      <c r="U442" s="98"/>
      <c r="V442" s="98"/>
      <c r="W442" s="98"/>
      <c r="X442" s="98"/>
      <c r="Y442" s="98"/>
      <c r="Z442" s="98"/>
      <c r="AA442" s="98"/>
      <c r="AB442" s="98"/>
      <c r="AC442" s="98"/>
      <c r="AD442" s="98"/>
      <c r="AE442" s="98"/>
      <c r="AF442" s="98"/>
      <c r="AG442" s="98"/>
      <c r="AH442" s="98"/>
      <c r="AI442" s="98"/>
      <c r="AJ442" s="98"/>
      <c r="AK442" s="98"/>
    </row>
    <row r="443" spans="1:37" ht="12.75">
      <c r="A443" s="244"/>
      <c r="B443" s="245"/>
      <c r="C443" s="244"/>
      <c r="D443" s="244"/>
      <c r="E443" s="244"/>
      <c r="F443" s="98"/>
      <c r="G443" s="98"/>
      <c r="H443" s="98"/>
      <c r="I443" s="98"/>
      <c r="J443" s="98"/>
      <c r="K443" s="98"/>
      <c r="L443" s="98"/>
      <c r="M443" s="98"/>
      <c r="N443" s="98"/>
      <c r="O443" s="98"/>
      <c r="P443" s="98"/>
      <c r="Q443" s="98"/>
      <c r="R443" s="98"/>
      <c r="S443" s="98"/>
      <c r="T443" s="98"/>
      <c r="U443" s="98"/>
      <c r="V443" s="98"/>
      <c r="W443" s="98"/>
      <c r="X443" s="98"/>
      <c r="Y443" s="98"/>
      <c r="Z443" s="98"/>
      <c r="AA443" s="98"/>
      <c r="AB443" s="98"/>
      <c r="AC443" s="98"/>
      <c r="AD443" s="98"/>
      <c r="AE443" s="98"/>
      <c r="AF443" s="98"/>
      <c r="AG443" s="98"/>
      <c r="AH443" s="98"/>
      <c r="AI443" s="98"/>
      <c r="AJ443" s="98"/>
      <c r="AK443" s="98"/>
    </row>
    <row r="444" spans="1:37" ht="12.75">
      <c r="A444" s="244"/>
      <c r="B444" s="245"/>
      <c r="C444" s="244"/>
      <c r="D444" s="244"/>
      <c r="E444" s="244"/>
      <c r="F444" s="98"/>
      <c r="G444" s="98"/>
      <c r="H444" s="98"/>
      <c r="I444" s="98"/>
      <c r="J444" s="98"/>
      <c r="K444" s="98"/>
      <c r="L444" s="98"/>
      <c r="M444" s="98"/>
      <c r="N444" s="98"/>
      <c r="O444" s="98"/>
      <c r="P444" s="98"/>
      <c r="Q444" s="98"/>
      <c r="R444" s="98"/>
      <c r="S444" s="98"/>
      <c r="T444" s="98"/>
      <c r="U444" s="98"/>
      <c r="V444" s="98"/>
      <c r="W444" s="98"/>
      <c r="X444" s="98"/>
      <c r="Y444" s="98"/>
      <c r="Z444" s="98"/>
      <c r="AA444" s="98"/>
      <c r="AB444" s="98"/>
      <c r="AC444" s="98"/>
      <c r="AD444" s="98"/>
      <c r="AE444" s="98"/>
      <c r="AF444" s="98"/>
      <c r="AG444" s="98"/>
      <c r="AH444" s="98"/>
      <c r="AI444" s="98"/>
      <c r="AJ444" s="98"/>
      <c r="AK444" s="98"/>
    </row>
    <row r="445" spans="1:37" ht="12.75">
      <c r="A445" s="244"/>
      <c r="B445" s="245"/>
      <c r="C445" s="244"/>
      <c r="D445" s="244"/>
      <c r="E445" s="244"/>
      <c r="F445" s="98"/>
      <c r="G445" s="98"/>
      <c r="H445" s="98"/>
      <c r="I445" s="98"/>
      <c r="J445" s="98"/>
      <c r="K445" s="98"/>
      <c r="L445" s="98"/>
      <c r="M445" s="98"/>
      <c r="N445" s="98"/>
      <c r="O445" s="98"/>
      <c r="P445" s="98"/>
      <c r="Q445" s="98"/>
      <c r="R445" s="98"/>
      <c r="S445" s="98"/>
      <c r="T445" s="98"/>
      <c r="U445" s="98"/>
      <c r="V445" s="98"/>
      <c r="W445" s="98"/>
      <c r="X445" s="98"/>
      <c r="Y445" s="98"/>
      <c r="Z445" s="98"/>
      <c r="AA445" s="98"/>
      <c r="AB445" s="98"/>
      <c r="AC445" s="98"/>
      <c r="AD445" s="98"/>
      <c r="AE445" s="98"/>
      <c r="AF445" s="98"/>
      <c r="AG445" s="98"/>
      <c r="AH445" s="98"/>
      <c r="AI445" s="98"/>
      <c r="AJ445" s="98"/>
      <c r="AK445" s="98"/>
    </row>
    <row r="446" spans="1:37" ht="12.75">
      <c r="A446" s="244"/>
      <c r="B446" s="245"/>
      <c r="C446" s="244"/>
      <c r="D446" s="244"/>
      <c r="E446" s="244"/>
      <c r="F446" s="98"/>
      <c r="G446" s="98"/>
      <c r="H446" s="98"/>
      <c r="I446" s="98"/>
      <c r="J446" s="98"/>
      <c r="K446" s="98"/>
      <c r="L446" s="98"/>
      <c r="M446" s="98"/>
      <c r="N446" s="98"/>
      <c r="O446" s="98"/>
      <c r="P446" s="98"/>
      <c r="Q446" s="98"/>
      <c r="R446" s="98"/>
      <c r="S446" s="98"/>
      <c r="T446" s="98"/>
      <c r="U446" s="98"/>
      <c r="V446" s="98"/>
      <c r="W446" s="98"/>
      <c r="X446" s="98"/>
      <c r="Y446" s="98"/>
      <c r="Z446" s="98"/>
      <c r="AA446" s="98"/>
      <c r="AB446" s="98"/>
      <c r="AC446" s="98"/>
      <c r="AD446" s="98"/>
      <c r="AE446" s="98"/>
      <c r="AF446" s="98"/>
      <c r="AG446" s="98"/>
      <c r="AH446" s="98"/>
      <c r="AI446" s="98"/>
      <c r="AJ446" s="98"/>
      <c r="AK446" s="98"/>
    </row>
    <row r="447" spans="1:37" ht="12.75">
      <c r="A447" s="244"/>
      <c r="B447" s="245"/>
      <c r="C447" s="244"/>
      <c r="D447" s="244"/>
      <c r="E447" s="244"/>
      <c r="F447" s="98"/>
      <c r="G447" s="98"/>
      <c r="H447" s="98"/>
      <c r="I447" s="98"/>
      <c r="J447" s="98"/>
      <c r="K447" s="98"/>
      <c r="L447" s="98"/>
      <c r="M447" s="98"/>
      <c r="N447" s="98"/>
      <c r="O447" s="98"/>
      <c r="P447" s="98"/>
      <c r="Q447" s="98"/>
      <c r="R447" s="98"/>
      <c r="S447" s="98"/>
      <c r="T447" s="98"/>
      <c r="U447" s="98"/>
      <c r="V447" s="98"/>
      <c r="W447" s="98"/>
      <c r="X447" s="98"/>
      <c r="Y447" s="98"/>
      <c r="Z447" s="98"/>
      <c r="AA447" s="98"/>
      <c r="AB447" s="98"/>
      <c r="AC447" s="98"/>
      <c r="AD447" s="98"/>
      <c r="AE447" s="98"/>
      <c r="AF447" s="98"/>
      <c r="AG447" s="98"/>
      <c r="AH447" s="98"/>
      <c r="AI447" s="98"/>
      <c r="AJ447" s="98"/>
      <c r="AK447" s="98"/>
    </row>
    <row r="448" spans="1:37" ht="12.75">
      <c r="A448" s="244"/>
      <c r="B448" s="245"/>
      <c r="C448" s="244"/>
      <c r="D448" s="244"/>
      <c r="E448" s="244"/>
      <c r="F448" s="98"/>
      <c r="G448" s="98"/>
      <c r="H448" s="98"/>
      <c r="I448" s="98"/>
      <c r="J448" s="98"/>
      <c r="K448" s="98"/>
      <c r="L448" s="98"/>
      <c r="M448" s="98"/>
      <c r="N448" s="98"/>
      <c r="O448" s="98"/>
      <c r="P448" s="98"/>
      <c r="Q448" s="98"/>
      <c r="R448" s="98"/>
      <c r="S448" s="98"/>
      <c r="T448" s="98"/>
      <c r="U448" s="98"/>
      <c r="V448" s="98"/>
      <c r="W448" s="98"/>
      <c r="X448" s="98"/>
      <c r="Y448" s="98"/>
      <c r="Z448" s="98"/>
      <c r="AA448" s="98"/>
      <c r="AB448" s="98"/>
      <c r="AC448" s="98"/>
      <c r="AD448" s="98"/>
      <c r="AE448" s="98"/>
      <c r="AF448" s="98"/>
      <c r="AG448" s="98"/>
      <c r="AH448" s="98"/>
      <c r="AI448" s="98"/>
      <c r="AJ448" s="98"/>
      <c r="AK448" s="98"/>
    </row>
    <row r="449" spans="1:37" ht="12.75">
      <c r="A449" s="244"/>
      <c r="B449" s="245"/>
      <c r="C449" s="244"/>
      <c r="D449" s="244"/>
      <c r="E449" s="244"/>
      <c r="F449" s="98"/>
      <c r="G449" s="98"/>
      <c r="H449" s="98"/>
      <c r="I449" s="98"/>
      <c r="J449" s="98"/>
      <c r="K449" s="98"/>
      <c r="L449" s="98"/>
      <c r="M449" s="98"/>
      <c r="N449" s="98"/>
      <c r="O449" s="98"/>
      <c r="P449" s="98"/>
      <c r="Q449" s="98"/>
      <c r="R449" s="98"/>
      <c r="S449" s="98"/>
      <c r="T449" s="98"/>
      <c r="U449" s="98"/>
      <c r="V449" s="98"/>
      <c r="W449" s="98"/>
      <c r="X449" s="98"/>
      <c r="Y449" s="98"/>
      <c r="Z449" s="98"/>
      <c r="AA449" s="98"/>
      <c r="AB449" s="98"/>
      <c r="AC449" s="98"/>
      <c r="AD449" s="98"/>
      <c r="AE449" s="98"/>
      <c r="AF449" s="98"/>
      <c r="AG449" s="98"/>
      <c r="AH449" s="98"/>
      <c r="AI449" s="98"/>
      <c r="AJ449" s="98"/>
      <c r="AK449" s="98"/>
    </row>
    <row r="450" spans="1:37" ht="12.75">
      <c r="A450" s="244"/>
      <c r="B450" s="245"/>
      <c r="C450" s="244"/>
      <c r="D450" s="244"/>
      <c r="E450" s="244"/>
      <c r="F450" s="98"/>
      <c r="G450" s="98"/>
      <c r="H450" s="98"/>
      <c r="I450" s="98"/>
      <c r="J450" s="98"/>
      <c r="K450" s="98"/>
      <c r="L450" s="98"/>
      <c r="M450" s="98"/>
      <c r="N450" s="98"/>
      <c r="O450" s="98"/>
      <c r="P450" s="98"/>
      <c r="Q450" s="98"/>
      <c r="R450" s="98"/>
      <c r="S450" s="98"/>
      <c r="T450" s="98"/>
      <c r="U450" s="98"/>
      <c r="V450" s="98"/>
      <c r="W450" s="98"/>
      <c r="X450" s="98"/>
      <c r="Y450" s="98"/>
      <c r="Z450" s="98"/>
      <c r="AA450" s="98"/>
      <c r="AB450" s="98"/>
      <c r="AC450" s="98"/>
      <c r="AD450" s="98"/>
      <c r="AE450" s="98"/>
      <c r="AF450" s="98"/>
      <c r="AG450" s="98"/>
      <c r="AH450" s="98"/>
      <c r="AI450" s="98"/>
      <c r="AJ450" s="98"/>
      <c r="AK450" s="98"/>
    </row>
    <row r="451" spans="1:37" ht="12.75">
      <c r="A451" s="244"/>
      <c r="B451" s="245"/>
      <c r="C451" s="244"/>
      <c r="D451" s="244"/>
      <c r="E451" s="244"/>
      <c r="F451" s="98"/>
      <c r="G451" s="98"/>
      <c r="H451" s="98"/>
      <c r="I451" s="98"/>
      <c r="J451" s="98"/>
      <c r="K451" s="98"/>
      <c r="L451" s="98"/>
      <c r="M451" s="98"/>
      <c r="N451" s="98"/>
      <c r="O451" s="98"/>
      <c r="P451" s="98"/>
      <c r="Q451" s="98"/>
      <c r="R451" s="98"/>
      <c r="S451" s="98"/>
      <c r="T451" s="98"/>
      <c r="U451" s="98"/>
      <c r="V451" s="98"/>
      <c r="W451" s="98"/>
      <c r="X451" s="98"/>
      <c r="Y451" s="98"/>
      <c r="Z451" s="98"/>
      <c r="AA451" s="98"/>
      <c r="AB451" s="98"/>
      <c r="AC451" s="98"/>
      <c r="AD451" s="98"/>
      <c r="AE451" s="98"/>
      <c r="AF451" s="98"/>
      <c r="AG451" s="98"/>
      <c r="AH451" s="98"/>
      <c r="AI451" s="98"/>
      <c r="AJ451" s="98"/>
      <c r="AK451" s="98"/>
    </row>
    <row r="452" spans="1:37" ht="12.75">
      <c r="A452" s="244"/>
      <c r="B452" s="245"/>
      <c r="C452" s="244"/>
      <c r="D452" s="244"/>
      <c r="E452" s="244"/>
      <c r="F452" s="98"/>
      <c r="G452" s="98"/>
      <c r="H452" s="98"/>
      <c r="I452" s="98"/>
      <c r="J452" s="98"/>
      <c r="K452" s="98"/>
      <c r="L452" s="98"/>
      <c r="M452" s="98"/>
      <c r="N452" s="98"/>
      <c r="O452" s="98"/>
      <c r="P452" s="98"/>
      <c r="Q452" s="98"/>
      <c r="R452" s="98"/>
      <c r="S452" s="98"/>
      <c r="T452" s="98"/>
      <c r="U452" s="98"/>
      <c r="V452" s="98"/>
      <c r="W452" s="98"/>
      <c r="X452" s="98"/>
      <c r="Y452" s="98"/>
      <c r="Z452" s="98"/>
      <c r="AA452" s="98"/>
      <c r="AB452" s="98"/>
      <c r="AC452" s="98"/>
      <c r="AD452" s="98"/>
      <c r="AE452" s="98"/>
      <c r="AF452" s="98"/>
      <c r="AG452" s="98"/>
      <c r="AH452" s="98"/>
      <c r="AI452" s="98"/>
      <c r="AJ452" s="98"/>
      <c r="AK452" s="98"/>
    </row>
    <row r="453" spans="1:37" ht="12.75">
      <c r="A453" s="244"/>
      <c r="B453" s="245"/>
      <c r="C453" s="244"/>
      <c r="D453" s="244"/>
      <c r="E453" s="244"/>
      <c r="F453" s="98"/>
      <c r="G453" s="98"/>
      <c r="H453" s="98"/>
      <c r="I453" s="98"/>
      <c r="J453" s="98"/>
      <c r="K453" s="98"/>
      <c r="L453" s="98"/>
      <c r="M453" s="98"/>
      <c r="N453" s="98"/>
      <c r="O453" s="98"/>
      <c r="P453" s="98"/>
      <c r="Q453" s="98"/>
      <c r="R453" s="98"/>
      <c r="S453" s="98"/>
      <c r="T453" s="98"/>
      <c r="U453" s="98"/>
      <c r="V453" s="98"/>
      <c r="W453" s="98"/>
      <c r="X453" s="98"/>
      <c r="Y453" s="98"/>
      <c r="Z453" s="98"/>
      <c r="AA453" s="98"/>
      <c r="AB453" s="98"/>
      <c r="AC453" s="98"/>
      <c r="AD453" s="98"/>
      <c r="AE453" s="98"/>
      <c r="AF453" s="98"/>
      <c r="AG453" s="98"/>
      <c r="AH453" s="98"/>
      <c r="AI453" s="98"/>
      <c r="AJ453" s="98"/>
      <c r="AK453" s="98"/>
    </row>
    <row r="454" spans="1:37" ht="12.75">
      <c r="A454" s="244"/>
      <c r="B454" s="245"/>
      <c r="C454" s="244"/>
      <c r="D454" s="244"/>
      <c r="E454" s="244"/>
      <c r="F454" s="98"/>
      <c r="G454" s="98"/>
      <c r="H454" s="98"/>
      <c r="I454" s="98"/>
      <c r="J454" s="98"/>
      <c r="K454" s="98"/>
      <c r="L454" s="98"/>
      <c r="M454" s="98"/>
      <c r="N454" s="98"/>
      <c r="O454" s="98"/>
      <c r="P454" s="98"/>
      <c r="Q454" s="98"/>
      <c r="R454" s="98"/>
      <c r="S454" s="98"/>
      <c r="T454" s="98"/>
      <c r="U454" s="98"/>
      <c r="V454" s="98"/>
      <c r="W454" s="98"/>
      <c r="X454" s="98"/>
      <c r="Y454" s="98"/>
      <c r="Z454" s="98"/>
      <c r="AA454" s="98"/>
      <c r="AB454" s="98"/>
      <c r="AC454" s="98"/>
      <c r="AD454" s="98"/>
      <c r="AE454" s="98"/>
      <c r="AF454" s="98"/>
      <c r="AG454" s="98"/>
      <c r="AH454" s="98"/>
      <c r="AI454" s="98"/>
      <c r="AJ454" s="98"/>
      <c r="AK454" s="98"/>
    </row>
    <row r="455" spans="1:37" ht="12.75">
      <c r="A455" s="244"/>
      <c r="B455" s="245"/>
      <c r="C455" s="244"/>
      <c r="D455" s="244"/>
      <c r="E455" s="244"/>
      <c r="F455" s="98"/>
      <c r="G455" s="98"/>
      <c r="H455" s="98"/>
      <c r="I455" s="98"/>
      <c r="J455" s="98"/>
      <c r="K455" s="98"/>
      <c r="L455" s="98"/>
      <c r="M455" s="98"/>
      <c r="N455" s="98"/>
      <c r="O455" s="98"/>
      <c r="P455" s="98"/>
      <c r="Q455" s="98"/>
      <c r="R455" s="98"/>
      <c r="S455" s="98"/>
      <c r="T455" s="98"/>
      <c r="U455" s="98"/>
      <c r="V455" s="98"/>
      <c r="W455" s="98"/>
      <c r="X455" s="98"/>
      <c r="Y455" s="98"/>
      <c r="Z455" s="98"/>
      <c r="AA455" s="98"/>
      <c r="AB455" s="98"/>
      <c r="AC455" s="98"/>
      <c r="AD455" s="98"/>
      <c r="AE455" s="98"/>
      <c r="AF455" s="98"/>
      <c r="AG455" s="98"/>
      <c r="AH455" s="98"/>
      <c r="AI455" s="98"/>
      <c r="AJ455" s="98"/>
      <c r="AK455" s="98"/>
    </row>
    <row r="456" spans="1:37" ht="12.75">
      <c r="A456" s="244"/>
      <c r="B456" s="245"/>
      <c r="C456" s="244"/>
      <c r="D456" s="244"/>
      <c r="E456" s="244"/>
      <c r="F456" s="98"/>
      <c r="G456" s="98"/>
      <c r="H456" s="98"/>
      <c r="I456" s="98"/>
      <c r="J456" s="98"/>
      <c r="K456" s="98"/>
      <c r="L456" s="98"/>
      <c r="M456" s="98"/>
      <c r="N456" s="98"/>
      <c r="O456" s="98"/>
      <c r="P456" s="98"/>
      <c r="Q456" s="98"/>
      <c r="R456" s="98"/>
      <c r="S456" s="98"/>
      <c r="T456" s="98"/>
      <c r="U456" s="98"/>
      <c r="V456" s="98"/>
      <c r="W456" s="98"/>
      <c r="X456" s="98"/>
      <c r="Y456" s="98"/>
      <c r="Z456" s="98"/>
      <c r="AA456" s="98"/>
      <c r="AB456" s="98"/>
      <c r="AC456" s="98"/>
      <c r="AD456" s="98"/>
      <c r="AE456" s="98"/>
      <c r="AF456" s="98"/>
      <c r="AG456" s="98"/>
      <c r="AH456" s="98"/>
      <c r="AI456" s="98"/>
      <c r="AJ456" s="98"/>
      <c r="AK456" s="98"/>
    </row>
    <row r="457" spans="1:37" ht="12.75">
      <c r="A457" s="244"/>
      <c r="B457" s="245"/>
      <c r="C457" s="244"/>
      <c r="D457" s="244"/>
      <c r="E457" s="244"/>
      <c r="F457" s="98"/>
      <c r="G457" s="98"/>
      <c r="H457" s="98"/>
      <c r="I457" s="98"/>
      <c r="J457" s="98"/>
      <c r="K457" s="98"/>
      <c r="L457" s="98"/>
      <c r="M457" s="98"/>
      <c r="N457" s="98"/>
      <c r="O457" s="98"/>
      <c r="P457" s="98"/>
      <c r="Q457" s="98"/>
      <c r="R457" s="98"/>
      <c r="S457" s="98"/>
      <c r="T457" s="98"/>
      <c r="U457" s="98"/>
      <c r="V457" s="98"/>
      <c r="W457" s="98"/>
      <c r="X457" s="98"/>
      <c r="Y457" s="98"/>
      <c r="Z457" s="98"/>
      <c r="AA457" s="98"/>
      <c r="AB457" s="98"/>
      <c r="AC457" s="98"/>
      <c r="AD457" s="98"/>
      <c r="AE457" s="98"/>
      <c r="AF457" s="98"/>
      <c r="AG457" s="98"/>
      <c r="AH457" s="98"/>
      <c r="AI457" s="98"/>
      <c r="AJ457" s="98"/>
      <c r="AK457" s="98"/>
    </row>
    <row r="458" spans="1:37" ht="12.75">
      <c r="A458" s="244"/>
      <c r="B458" s="245"/>
      <c r="C458" s="244"/>
      <c r="D458" s="244"/>
      <c r="E458" s="244"/>
      <c r="F458" s="98"/>
      <c r="G458" s="98"/>
      <c r="H458" s="98"/>
      <c r="I458" s="98"/>
      <c r="J458" s="98"/>
      <c r="K458" s="98"/>
      <c r="L458" s="98"/>
      <c r="M458" s="98"/>
      <c r="N458" s="98"/>
      <c r="O458" s="98"/>
      <c r="P458" s="98"/>
      <c r="Q458" s="98"/>
      <c r="R458" s="98"/>
      <c r="S458" s="98"/>
      <c r="T458" s="98"/>
      <c r="U458" s="98"/>
      <c r="V458" s="98"/>
      <c r="W458" s="98"/>
      <c r="X458" s="98"/>
      <c r="Y458" s="98"/>
      <c r="Z458" s="98"/>
      <c r="AA458" s="98"/>
      <c r="AB458" s="98"/>
      <c r="AC458" s="98"/>
      <c r="AD458" s="98"/>
      <c r="AE458" s="98"/>
      <c r="AF458" s="98"/>
      <c r="AG458" s="98"/>
      <c r="AH458" s="98"/>
      <c r="AI458" s="98"/>
      <c r="AJ458" s="98"/>
      <c r="AK458" s="98"/>
    </row>
    <row r="459" spans="1:37" ht="12.75">
      <c r="A459" s="244"/>
      <c r="B459" s="245"/>
      <c r="C459" s="244"/>
      <c r="D459" s="244"/>
      <c r="E459" s="244"/>
      <c r="F459" s="98"/>
      <c r="G459" s="98"/>
      <c r="H459" s="98"/>
      <c r="I459" s="98"/>
      <c r="J459" s="98"/>
      <c r="K459" s="98"/>
      <c r="L459" s="98"/>
      <c r="M459" s="98"/>
      <c r="N459" s="98"/>
      <c r="O459" s="98"/>
      <c r="P459" s="98"/>
      <c r="Q459" s="98"/>
      <c r="R459" s="98"/>
      <c r="S459" s="98"/>
      <c r="T459" s="98"/>
      <c r="U459" s="98"/>
      <c r="V459" s="98"/>
      <c r="W459" s="98"/>
      <c r="X459" s="98"/>
      <c r="Y459" s="98"/>
      <c r="Z459" s="98"/>
      <c r="AA459" s="98"/>
      <c r="AB459" s="98"/>
      <c r="AC459" s="98"/>
      <c r="AD459" s="98"/>
      <c r="AE459" s="98"/>
      <c r="AF459" s="98"/>
      <c r="AG459" s="98"/>
      <c r="AH459" s="98"/>
      <c r="AI459" s="98"/>
      <c r="AJ459" s="98"/>
      <c r="AK459" s="98"/>
    </row>
    <row r="460" spans="1:37" ht="12.75">
      <c r="A460" s="244"/>
      <c r="B460" s="245"/>
      <c r="C460" s="244"/>
      <c r="D460" s="244"/>
      <c r="E460" s="244"/>
      <c r="F460" s="98"/>
      <c r="G460" s="98"/>
      <c r="H460" s="98"/>
      <c r="I460" s="98"/>
      <c r="J460" s="98"/>
      <c r="K460" s="98"/>
      <c r="L460" s="98"/>
      <c r="M460" s="98"/>
      <c r="N460" s="98"/>
      <c r="O460" s="98"/>
      <c r="P460" s="98"/>
      <c r="Q460" s="98"/>
      <c r="R460" s="98"/>
      <c r="S460" s="98"/>
      <c r="T460" s="98"/>
      <c r="U460" s="98"/>
      <c r="V460" s="98"/>
      <c r="W460" s="98"/>
      <c r="X460" s="98"/>
      <c r="Y460" s="98"/>
      <c r="Z460" s="98"/>
      <c r="AA460" s="98"/>
      <c r="AB460" s="98"/>
      <c r="AC460" s="98"/>
      <c r="AD460" s="98"/>
      <c r="AE460" s="98"/>
      <c r="AF460" s="98"/>
      <c r="AG460" s="98"/>
      <c r="AH460" s="98"/>
      <c r="AI460" s="98"/>
      <c r="AJ460" s="98"/>
      <c r="AK460" s="98"/>
    </row>
    <row r="461" spans="1:37" ht="12.75">
      <c r="A461" s="244"/>
      <c r="B461" s="245"/>
      <c r="C461" s="244"/>
      <c r="D461" s="244"/>
      <c r="E461" s="244"/>
      <c r="F461" s="98"/>
      <c r="G461" s="98"/>
      <c r="H461" s="98"/>
      <c r="I461" s="98"/>
      <c r="J461" s="98"/>
      <c r="K461" s="98"/>
      <c r="L461" s="98"/>
      <c r="M461" s="98"/>
      <c r="N461" s="98"/>
      <c r="O461" s="98"/>
      <c r="P461" s="98"/>
      <c r="Q461" s="98"/>
      <c r="R461" s="98"/>
      <c r="S461" s="98"/>
      <c r="T461" s="98"/>
      <c r="U461" s="98"/>
      <c r="V461" s="98"/>
      <c r="W461" s="98"/>
      <c r="X461" s="98"/>
      <c r="Y461" s="98"/>
      <c r="Z461" s="98"/>
      <c r="AA461" s="98"/>
      <c r="AB461" s="98"/>
      <c r="AC461" s="98"/>
      <c r="AD461" s="98"/>
      <c r="AE461" s="98"/>
      <c r="AF461" s="98"/>
      <c r="AG461" s="98"/>
      <c r="AH461" s="98"/>
      <c r="AI461" s="98"/>
      <c r="AJ461" s="98"/>
      <c r="AK461" s="98"/>
    </row>
    <row r="462" spans="1:37" ht="12.75">
      <c r="A462" s="244"/>
      <c r="B462" s="245"/>
      <c r="C462" s="244"/>
      <c r="D462" s="244"/>
      <c r="E462" s="244"/>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row>
    <row r="463" spans="1:37" ht="12.75">
      <c r="A463" s="244"/>
      <c r="B463" s="245"/>
      <c r="C463" s="244"/>
      <c r="D463" s="244"/>
      <c r="E463" s="244"/>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row>
    <row r="464" spans="1:37" ht="12.75">
      <c r="A464" s="244"/>
      <c r="B464" s="245"/>
      <c r="C464" s="244"/>
      <c r="D464" s="244"/>
      <c r="E464" s="244"/>
      <c r="F464" s="98"/>
      <c r="G464" s="98"/>
      <c r="H464" s="98"/>
      <c r="I464" s="98"/>
      <c r="J464" s="98"/>
      <c r="K464" s="98"/>
      <c r="L464" s="98"/>
      <c r="M464" s="98"/>
      <c r="N464" s="98"/>
      <c r="O464" s="98"/>
      <c r="P464" s="98"/>
      <c r="Q464" s="98"/>
      <c r="R464" s="98"/>
      <c r="S464" s="98"/>
      <c r="T464" s="98"/>
      <c r="U464" s="98"/>
      <c r="V464" s="98"/>
      <c r="W464" s="98"/>
      <c r="X464" s="98"/>
      <c r="Y464" s="98"/>
      <c r="Z464" s="98"/>
      <c r="AA464" s="98"/>
      <c r="AB464" s="98"/>
      <c r="AC464" s="98"/>
      <c r="AD464" s="98"/>
      <c r="AE464" s="98"/>
      <c r="AF464" s="98"/>
      <c r="AG464" s="98"/>
      <c r="AH464" s="98"/>
      <c r="AI464" s="98"/>
      <c r="AJ464" s="98"/>
      <c r="AK464" s="98"/>
    </row>
    <row r="465" spans="1:37" ht="12.75">
      <c r="A465" s="244"/>
      <c r="B465" s="245"/>
      <c r="C465" s="244"/>
      <c r="D465" s="244"/>
      <c r="E465" s="244"/>
      <c r="F465" s="98"/>
      <c r="G465" s="98"/>
      <c r="H465" s="98"/>
      <c r="I465" s="98"/>
      <c r="J465" s="98"/>
      <c r="K465" s="98"/>
      <c r="L465" s="98"/>
      <c r="M465" s="98"/>
      <c r="N465" s="98"/>
      <c r="O465" s="98"/>
      <c r="P465" s="98"/>
      <c r="Q465" s="98"/>
      <c r="R465" s="98"/>
      <c r="S465" s="98"/>
      <c r="T465" s="98"/>
      <c r="U465" s="98"/>
      <c r="V465" s="98"/>
      <c r="W465" s="98"/>
      <c r="X465" s="98"/>
      <c r="Y465" s="98"/>
      <c r="Z465" s="98"/>
      <c r="AA465" s="98"/>
      <c r="AB465" s="98"/>
      <c r="AC465" s="98"/>
      <c r="AD465" s="98"/>
      <c r="AE465" s="98"/>
      <c r="AF465" s="98"/>
      <c r="AG465" s="98"/>
      <c r="AH465" s="98"/>
      <c r="AI465" s="98"/>
      <c r="AJ465" s="98"/>
      <c r="AK465" s="98"/>
    </row>
    <row r="466" spans="1:37" ht="12.75">
      <c r="A466" s="244"/>
      <c r="B466" s="245"/>
      <c r="C466" s="244"/>
      <c r="D466" s="244"/>
      <c r="E466" s="244"/>
      <c r="F466" s="98"/>
      <c r="G466" s="98"/>
      <c r="H466" s="98"/>
      <c r="I466" s="98"/>
      <c r="J466" s="98"/>
      <c r="K466" s="98"/>
      <c r="L466" s="98"/>
      <c r="M466" s="98"/>
      <c r="N466" s="98"/>
      <c r="O466" s="98"/>
      <c r="P466" s="98"/>
      <c r="Q466" s="98"/>
      <c r="R466" s="98"/>
      <c r="S466" s="98"/>
      <c r="T466" s="98"/>
      <c r="U466" s="98"/>
      <c r="V466" s="98"/>
      <c r="W466" s="98"/>
      <c r="X466" s="98"/>
      <c r="Y466" s="98"/>
      <c r="Z466" s="98"/>
      <c r="AA466" s="98"/>
      <c r="AB466" s="98"/>
      <c r="AC466" s="98"/>
      <c r="AD466" s="98"/>
      <c r="AE466" s="98"/>
      <c r="AF466" s="98"/>
      <c r="AG466" s="98"/>
      <c r="AH466" s="98"/>
      <c r="AI466" s="98"/>
      <c r="AJ466" s="98"/>
      <c r="AK466" s="98"/>
    </row>
    <row r="467" spans="1:37" ht="12.75">
      <c r="A467" s="244"/>
      <c r="B467" s="245"/>
      <c r="C467" s="244"/>
      <c r="D467" s="244"/>
      <c r="E467" s="244"/>
      <c r="F467" s="98"/>
      <c r="G467" s="98"/>
      <c r="H467" s="98"/>
      <c r="I467" s="98"/>
      <c r="J467" s="98"/>
      <c r="K467" s="98"/>
      <c r="L467" s="98"/>
      <c r="M467" s="98"/>
      <c r="N467" s="98"/>
      <c r="O467" s="98"/>
      <c r="P467" s="98"/>
      <c r="Q467" s="98"/>
      <c r="R467" s="98"/>
      <c r="S467" s="98"/>
      <c r="T467" s="98"/>
      <c r="U467" s="98"/>
      <c r="V467" s="98"/>
      <c r="W467" s="98"/>
      <c r="X467" s="98"/>
      <c r="Y467" s="98"/>
      <c r="Z467" s="98"/>
      <c r="AA467" s="98"/>
      <c r="AB467" s="98"/>
      <c r="AC467" s="98"/>
      <c r="AD467" s="98"/>
      <c r="AE467" s="98"/>
      <c r="AF467" s="98"/>
      <c r="AG467" s="98"/>
      <c r="AH467" s="98"/>
      <c r="AI467" s="98"/>
      <c r="AJ467" s="98"/>
      <c r="AK467" s="98"/>
    </row>
    <row r="468" spans="1:37" ht="12.75">
      <c r="A468" s="244"/>
      <c r="B468" s="245"/>
      <c r="C468" s="244"/>
      <c r="D468" s="244"/>
      <c r="E468" s="244"/>
      <c r="F468" s="98"/>
      <c r="G468" s="98"/>
      <c r="H468" s="98"/>
      <c r="I468" s="98"/>
      <c r="J468" s="98"/>
      <c r="K468" s="98"/>
      <c r="L468" s="98"/>
      <c r="M468" s="98"/>
      <c r="N468" s="98"/>
      <c r="O468" s="98"/>
      <c r="P468" s="98"/>
      <c r="Q468" s="98"/>
      <c r="R468" s="98"/>
      <c r="S468" s="98"/>
      <c r="T468" s="98"/>
      <c r="U468" s="98"/>
      <c r="V468" s="98"/>
      <c r="W468" s="98"/>
      <c r="X468" s="98"/>
      <c r="Y468" s="98"/>
      <c r="Z468" s="98"/>
      <c r="AA468" s="98"/>
      <c r="AB468" s="98"/>
      <c r="AC468" s="98"/>
      <c r="AD468" s="98"/>
      <c r="AE468" s="98"/>
      <c r="AF468" s="98"/>
      <c r="AG468" s="98"/>
      <c r="AH468" s="98"/>
      <c r="AI468" s="98"/>
      <c r="AJ468" s="98"/>
      <c r="AK468" s="98"/>
    </row>
    <row r="469" spans="1:37" ht="12.75">
      <c r="A469" s="244"/>
      <c r="B469" s="245"/>
      <c r="C469" s="244"/>
      <c r="D469" s="244"/>
      <c r="E469" s="244"/>
      <c r="F469" s="98"/>
      <c r="G469" s="98"/>
      <c r="H469" s="98"/>
      <c r="I469" s="98"/>
      <c r="J469" s="98"/>
      <c r="K469" s="98"/>
      <c r="L469" s="98"/>
      <c r="M469" s="98"/>
      <c r="N469" s="98"/>
      <c r="O469" s="98"/>
      <c r="P469" s="98"/>
      <c r="Q469" s="98"/>
      <c r="R469" s="98"/>
      <c r="S469" s="98"/>
      <c r="T469" s="98"/>
      <c r="U469" s="98"/>
      <c r="V469" s="98"/>
      <c r="W469" s="98"/>
      <c r="X469" s="98"/>
      <c r="Y469" s="98"/>
      <c r="Z469" s="98"/>
      <c r="AA469" s="98"/>
      <c r="AB469" s="98"/>
      <c r="AC469" s="98"/>
      <c r="AD469" s="98"/>
      <c r="AE469" s="98"/>
      <c r="AF469" s="98"/>
      <c r="AG469" s="98"/>
      <c r="AH469" s="98"/>
      <c r="AI469" s="98"/>
      <c r="AJ469" s="98"/>
      <c r="AK469" s="98"/>
    </row>
    <row r="470" spans="1:37" ht="12.75">
      <c r="A470" s="244"/>
      <c r="B470" s="245"/>
      <c r="C470" s="244"/>
      <c r="D470" s="244"/>
      <c r="E470" s="244"/>
      <c r="F470" s="98"/>
      <c r="G470" s="98"/>
      <c r="H470" s="98"/>
      <c r="I470" s="98"/>
      <c r="J470" s="98"/>
      <c r="K470" s="98"/>
      <c r="L470" s="98"/>
      <c r="M470" s="98"/>
      <c r="N470" s="98"/>
      <c r="O470" s="98"/>
      <c r="P470" s="98"/>
      <c r="Q470" s="98"/>
      <c r="R470" s="98"/>
      <c r="S470" s="98"/>
      <c r="T470" s="98"/>
      <c r="U470" s="98"/>
      <c r="V470" s="98"/>
      <c r="W470" s="98"/>
      <c r="X470" s="98"/>
      <c r="Y470" s="98"/>
      <c r="Z470" s="98"/>
      <c r="AA470" s="98"/>
      <c r="AB470" s="98"/>
      <c r="AC470" s="98"/>
      <c r="AD470" s="98"/>
      <c r="AE470" s="98"/>
      <c r="AF470" s="98"/>
      <c r="AG470" s="98"/>
      <c r="AH470" s="98"/>
      <c r="AI470" s="98"/>
      <c r="AJ470" s="98"/>
      <c r="AK470" s="98"/>
    </row>
    <row r="471" spans="1:37" ht="12.75">
      <c r="A471" s="244"/>
      <c r="B471" s="245"/>
      <c r="C471" s="244"/>
      <c r="D471" s="244"/>
      <c r="E471" s="244"/>
      <c r="F471" s="98"/>
      <c r="G471" s="98"/>
      <c r="H471" s="98"/>
      <c r="I471" s="98"/>
      <c r="J471" s="98"/>
      <c r="K471" s="98"/>
      <c r="L471" s="98"/>
      <c r="M471" s="98"/>
      <c r="N471" s="98"/>
      <c r="O471" s="98"/>
      <c r="P471" s="98"/>
      <c r="Q471" s="98"/>
      <c r="R471" s="98"/>
      <c r="S471" s="98"/>
      <c r="T471" s="98"/>
      <c r="U471" s="98"/>
      <c r="V471" s="98"/>
      <c r="W471" s="98"/>
      <c r="X471" s="98"/>
      <c r="Y471" s="98"/>
      <c r="Z471" s="98"/>
      <c r="AA471" s="98"/>
      <c r="AB471" s="98"/>
      <c r="AC471" s="98"/>
      <c r="AD471" s="98"/>
      <c r="AE471" s="98"/>
      <c r="AF471" s="98"/>
      <c r="AG471" s="98"/>
      <c r="AH471" s="98"/>
      <c r="AI471" s="98"/>
      <c r="AJ471" s="98"/>
      <c r="AK471" s="98"/>
    </row>
    <row r="472" spans="1:37" ht="12.75">
      <c r="A472" s="244"/>
      <c r="B472" s="245"/>
      <c r="C472" s="244"/>
      <c r="D472" s="244"/>
      <c r="E472" s="244"/>
      <c r="F472" s="98"/>
      <c r="G472" s="98"/>
      <c r="H472" s="98"/>
      <c r="I472" s="98"/>
      <c r="J472" s="98"/>
      <c r="K472" s="98"/>
      <c r="L472" s="98"/>
      <c r="M472" s="98"/>
      <c r="N472" s="98"/>
      <c r="O472" s="98"/>
      <c r="P472" s="98"/>
      <c r="Q472" s="98"/>
      <c r="R472" s="98"/>
      <c r="S472" s="98"/>
      <c r="T472" s="98"/>
      <c r="U472" s="98"/>
      <c r="V472" s="98"/>
      <c r="W472" s="98"/>
      <c r="X472" s="98"/>
      <c r="Y472" s="98"/>
      <c r="Z472" s="98"/>
      <c r="AA472" s="98"/>
      <c r="AB472" s="98"/>
      <c r="AC472" s="98"/>
      <c r="AD472" s="98"/>
      <c r="AE472" s="98"/>
      <c r="AF472" s="98"/>
      <c r="AG472" s="98"/>
      <c r="AH472" s="98"/>
      <c r="AI472" s="98"/>
      <c r="AJ472" s="98"/>
      <c r="AK472" s="98"/>
    </row>
    <row r="473" spans="1:37" ht="12.75">
      <c r="A473" s="244"/>
      <c r="B473" s="245"/>
      <c r="C473" s="244"/>
      <c r="D473" s="244"/>
      <c r="E473" s="244"/>
      <c r="F473" s="98"/>
      <c r="G473" s="98"/>
      <c r="H473" s="98"/>
      <c r="I473" s="98"/>
      <c r="J473" s="98"/>
      <c r="K473" s="98"/>
      <c r="L473" s="98"/>
      <c r="M473" s="98"/>
      <c r="N473" s="98"/>
      <c r="O473" s="98"/>
      <c r="P473" s="98"/>
      <c r="Q473" s="98"/>
      <c r="R473" s="98"/>
      <c r="S473" s="98"/>
      <c r="T473" s="98"/>
      <c r="U473" s="98"/>
      <c r="V473" s="98"/>
      <c r="W473" s="98"/>
      <c r="X473" s="98"/>
      <c r="Y473" s="98"/>
      <c r="Z473" s="98"/>
      <c r="AA473" s="98"/>
      <c r="AB473" s="98"/>
      <c r="AC473" s="98"/>
      <c r="AD473" s="98"/>
      <c r="AE473" s="98"/>
      <c r="AF473" s="98"/>
      <c r="AG473" s="98"/>
      <c r="AH473" s="98"/>
      <c r="AI473" s="98"/>
      <c r="AJ473" s="98"/>
      <c r="AK473" s="98"/>
    </row>
    <row r="474" spans="1:37" ht="12.75">
      <c r="A474" s="244"/>
      <c r="B474" s="245"/>
      <c r="C474" s="244"/>
      <c r="D474" s="244"/>
      <c r="E474" s="244"/>
      <c r="F474" s="98"/>
      <c r="G474" s="98"/>
      <c r="H474" s="98"/>
      <c r="I474" s="98"/>
      <c r="J474" s="98"/>
      <c r="K474" s="98"/>
      <c r="L474" s="98"/>
      <c r="M474" s="98"/>
      <c r="N474" s="98"/>
      <c r="O474" s="98"/>
      <c r="P474" s="98"/>
      <c r="Q474" s="98"/>
      <c r="R474" s="98"/>
      <c r="S474" s="98"/>
      <c r="T474" s="98"/>
      <c r="U474" s="98"/>
      <c r="V474" s="98"/>
      <c r="W474" s="98"/>
      <c r="X474" s="98"/>
      <c r="Y474" s="98"/>
      <c r="Z474" s="98"/>
      <c r="AA474" s="98"/>
      <c r="AB474" s="98"/>
      <c r="AC474" s="98"/>
      <c r="AD474" s="98"/>
      <c r="AE474" s="98"/>
      <c r="AF474" s="98"/>
      <c r="AG474" s="98"/>
      <c r="AH474" s="98"/>
      <c r="AI474" s="98"/>
      <c r="AJ474" s="98"/>
      <c r="AK474" s="98"/>
    </row>
    <row r="475" spans="1:37" ht="12.75">
      <c r="A475" s="244"/>
      <c r="B475" s="245"/>
      <c r="C475" s="244"/>
      <c r="D475" s="244"/>
      <c r="E475" s="244"/>
      <c r="F475" s="98"/>
      <c r="G475" s="98"/>
      <c r="H475" s="98"/>
      <c r="I475" s="98"/>
      <c r="J475" s="98"/>
      <c r="K475" s="98"/>
      <c r="L475" s="98"/>
      <c r="M475" s="98"/>
      <c r="N475" s="98"/>
      <c r="O475" s="98"/>
      <c r="P475" s="98"/>
      <c r="Q475" s="98"/>
      <c r="R475" s="98"/>
      <c r="S475" s="98"/>
      <c r="T475" s="98"/>
      <c r="U475" s="98"/>
      <c r="V475" s="98"/>
      <c r="W475" s="98"/>
      <c r="X475" s="98"/>
      <c r="Y475" s="98"/>
      <c r="Z475" s="98"/>
      <c r="AA475" s="98"/>
      <c r="AB475" s="98"/>
      <c r="AC475" s="98"/>
      <c r="AD475" s="98"/>
      <c r="AE475" s="98"/>
      <c r="AF475" s="98"/>
      <c r="AG475" s="98"/>
      <c r="AH475" s="98"/>
      <c r="AI475" s="98"/>
      <c r="AJ475" s="98"/>
      <c r="AK475" s="98"/>
    </row>
    <row r="476" spans="1:37" ht="12.75">
      <c r="A476" s="244"/>
      <c r="B476" s="245"/>
      <c r="C476" s="244"/>
      <c r="D476" s="244"/>
      <c r="E476" s="244"/>
      <c r="F476" s="98"/>
      <c r="G476" s="98"/>
      <c r="H476" s="98"/>
      <c r="I476" s="98"/>
      <c r="J476" s="98"/>
      <c r="K476" s="98"/>
      <c r="L476" s="98"/>
      <c r="M476" s="98"/>
      <c r="N476" s="98"/>
      <c r="O476" s="98"/>
      <c r="P476" s="98"/>
      <c r="Q476" s="98"/>
      <c r="R476" s="98"/>
      <c r="S476" s="98"/>
      <c r="T476" s="98"/>
      <c r="U476" s="98"/>
      <c r="V476" s="98"/>
      <c r="W476" s="98"/>
      <c r="X476" s="98"/>
      <c r="Y476" s="98"/>
      <c r="Z476" s="98"/>
      <c r="AA476" s="98"/>
      <c r="AB476" s="98"/>
      <c r="AC476" s="98"/>
      <c r="AD476" s="98"/>
      <c r="AE476" s="98"/>
      <c r="AF476" s="98"/>
      <c r="AG476" s="98"/>
      <c r="AH476" s="98"/>
      <c r="AI476" s="98"/>
      <c r="AJ476" s="98"/>
      <c r="AK476" s="98"/>
    </row>
    <row r="477" spans="1:37" ht="12.75">
      <c r="A477" s="244"/>
      <c r="B477" s="245"/>
      <c r="C477" s="244"/>
      <c r="D477" s="244"/>
      <c r="E477" s="244"/>
      <c r="F477" s="98"/>
      <c r="G477" s="98"/>
      <c r="H477" s="98"/>
      <c r="I477" s="98"/>
      <c r="J477" s="98"/>
      <c r="K477" s="98"/>
      <c r="L477" s="98"/>
      <c r="M477" s="98"/>
      <c r="N477" s="98"/>
      <c r="O477" s="98"/>
      <c r="P477" s="98"/>
      <c r="Q477" s="98"/>
      <c r="R477" s="98"/>
      <c r="S477" s="98"/>
      <c r="T477" s="98"/>
      <c r="U477" s="98"/>
      <c r="V477" s="98"/>
      <c r="W477" s="98"/>
      <c r="X477" s="98"/>
      <c r="Y477" s="98"/>
      <c r="Z477" s="98"/>
      <c r="AA477" s="98"/>
      <c r="AB477" s="98"/>
      <c r="AC477" s="98"/>
      <c r="AD477" s="98"/>
      <c r="AE477" s="98"/>
      <c r="AF477" s="98"/>
      <c r="AG477" s="98"/>
      <c r="AH477" s="98"/>
      <c r="AI477" s="98"/>
      <c r="AJ477" s="98"/>
      <c r="AK477" s="98"/>
    </row>
    <row r="478" spans="1:37" ht="12.75">
      <c r="A478" s="244"/>
      <c r="B478" s="245"/>
      <c r="C478" s="244"/>
      <c r="D478" s="244"/>
      <c r="E478" s="244"/>
      <c r="F478" s="98"/>
      <c r="G478" s="98"/>
      <c r="H478" s="98"/>
      <c r="I478" s="98"/>
      <c r="J478" s="98"/>
      <c r="K478" s="98"/>
      <c r="L478" s="98"/>
      <c r="M478" s="98"/>
      <c r="N478" s="98"/>
      <c r="O478" s="98"/>
      <c r="P478" s="98"/>
      <c r="Q478" s="98"/>
      <c r="R478" s="98"/>
      <c r="S478" s="98"/>
      <c r="T478" s="98"/>
      <c r="U478" s="98"/>
      <c r="V478" s="98"/>
      <c r="W478" s="98"/>
      <c r="X478" s="98"/>
      <c r="Y478" s="98"/>
      <c r="Z478" s="98"/>
      <c r="AA478" s="98"/>
      <c r="AB478" s="98"/>
      <c r="AC478" s="98"/>
      <c r="AD478" s="98"/>
      <c r="AE478" s="98"/>
      <c r="AF478" s="98"/>
      <c r="AG478" s="98"/>
      <c r="AH478" s="98"/>
      <c r="AI478" s="98"/>
      <c r="AJ478" s="98"/>
      <c r="AK478" s="98"/>
    </row>
    <row r="479" spans="1:37" ht="12.75">
      <c r="A479" s="244"/>
      <c r="B479" s="245"/>
      <c r="C479" s="244"/>
      <c r="D479" s="244"/>
      <c r="E479" s="244"/>
      <c r="F479" s="98"/>
      <c r="G479" s="98"/>
      <c r="H479" s="98"/>
      <c r="I479" s="98"/>
      <c r="J479" s="98"/>
      <c r="K479" s="98"/>
      <c r="L479" s="98"/>
      <c r="M479" s="98"/>
      <c r="N479" s="98"/>
      <c r="O479" s="98"/>
      <c r="P479" s="98"/>
      <c r="Q479" s="98"/>
      <c r="R479" s="98"/>
      <c r="S479" s="98"/>
      <c r="T479" s="98"/>
      <c r="U479" s="98"/>
      <c r="V479" s="98"/>
      <c r="W479" s="98"/>
      <c r="X479" s="98"/>
      <c r="Y479" s="98"/>
      <c r="Z479" s="98"/>
      <c r="AA479" s="98"/>
      <c r="AB479" s="98"/>
      <c r="AC479" s="98"/>
      <c r="AD479" s="98"/>
      <c r="AE479" s="98"/>
      <c r="AF479" s="98"/>
      <c r="AG479" s="98"/>
      <c r="AH479" s="98"/>
      <c r="AI479" s="98"/>
      <c r="AJ479" s="98"/>
      <c r="AK479" s="98"/>
    </row>
    <row r="480" spans="1:37" ht="12.75">
      <c r="A480" s="244"/>
      <c r="B480" s="245"/>
      <c r="C480" s="244"/>
      <c r="D480" s="244"/>
      <c r="E480" s="244"/>
      <c r="F480" s="98"/>
      <c r="G480" s="98"/>
      <c r="H480" s="98"/>
      <c r="I480" s="98"/>
      <c r="J480" s="98"/>
      <c r="K480" s="98"/>
      <c r="L480" s="98"/>
      <c r="M480" s="98"/>
      <c r="N480" s="98"/>
      <c r="O480" s="98"/>
      <c r="P480" s="98"/>
      <c r="Q480" s="98"/>
      <c r="R480" s="98"/>
      <c r="S480" s="98"/>
      <c r="T480" s="98"/>
      <c r="U480" s="98"/>
      <c r="V480" s="98"/>
      <c r="W480" s="98"/>
      <c r="X480" s="98"/>
      <c r="Y480" s="98"/>
      <c r="Z480" s="98"/>
      <c r="AA480" s="98"/>
      <c r="AB480" s="98"/>
      <c r="AC480" s="98"/>
      <c r="AD480" s="98"/>
      <c r="AE480" s="98"/>
      <c r="AF480" s="98"/>
      <c r="AG480" s="98"/>
      <c r="AH480" s="98"/>
      <c r="AI480" s="98"/>
      <c r="AJ480" s="98"/>
      <c r="AK480" s="98"/>
    </row>
    <row r="481" spans="1:37" ht="12.75">
      <c r="A481" s="244"/>
      <c r="B481" s="245"/>
      <c r="C481" s="244"/>
      <c r="D481" s="244"/>
      <c r="E481" s="244"/>
      <c r="F481" s="98"/>
      <c r="G481" s="98"/>
      <c r="H481" s="98"/>
      <c r="I481" s="98"/>
      <c r="J481" s="98"/>
      <c r="K481" s="98"/>
      <c r="L481" s="98"/>
      <c r="M481" s="98"/>
      <c r="N481" s="98"/>
      <c r="O481" s="98"/>
      <c r="P481" s="98"/>
      <c r="Q481" s="98"/>
      <c r="R481" s="98"/>
      <c r="S481" s="98"/>
      <c r="T481" s="98"/>
      <c r="U481" s="98"/>
      <c r="V481" s="98"/>
      <c r="W481" s="98"/>
      <c r="X481" s="98"/>
      <c r="Y481" s="98"/>
      <c r="Z481" s="98"/>
      <c r="AA481" s="98"/>
      <c r="AB481" s="98"/>
      <c r="AC481" s="98"/>
      <c r="AD481" s="98"/>
      <c r="AE481" s="98"/>
      <c r="AF481" s="98"/>
      <c r="AG481" s="98"/>
      <c r="AH481" s="98"/>
      <c r="AI481" s="98"/>
      <c r="AJ481" s="98"/>
      <c r="AK481" s="98"/>
    </row>
    <row r="482" spans="1:37" ht="12.75">
      <c r="A482" s="244"/>
      <c r="B482" s="245"/>
      <c r="C482" s="244"/>
      <c r="D482" s="244"/>
      <c r="E482" s="244"/>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row>
    <row r="483" spans="1:37" ht="12.75">
      <c r="A483" s="244"/>
      <c r="B483" s="245"/>
      <c r="C483" s="244"/>
      <c r="D483" s="244"/>
      <c r="E483" s="24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row>
    <row r="484" spans="1:37" ht="12.75">
      <c r="A484" s="244"/>
      <c r="B484" s="245"/>
      <c r="C484" s="244"/>
      <c r="D484" s="244"/>
      <c r="E484" s="244"/>
      <c r="F484" s="98"/>
      <c r="G484" s="98"/>
      <c r="H484" s="98"/>
      <c r="I484" s="98"/>
      <c r="J484" s="98"/>
      <c r="K484" s="98"/>
      <c r="L484" s="98"/>
      <c r="M484" s="98"/>
      <c r="N484" s="98"/>
      <c r="O484" s="98"/>
      <c r="P484" s="98"/>
      <c r="Q484" s="98"/>
      <c r="R484" s="98"/>
      <c r="S484" s="98"/>
      <c r="T484" s="98"/>
      <c r="U484" s="98"/>
      <c r="V484" s="98"/>
      <c r="W484" s="98"/>
      <c r="X484" s="98"/>
      <c r="Y484" s="98"/>
      <c r="Z484" s="98"/>
      <c r="AA484" s="98"/>
      <c r="AB484" s="98"/>
      <c r="AC484" s="98"/>
      <c r="AD484" s="98"/>
      <c r="AE484" s="98"/>
      <c r="AF484" s="98"/>
      <c r="AG484" s="98"/>
      <c r="AH484" s="98"/>
      <c r="AI484" s="98"/>
      <c r="AJ484" s="98"/>
      <c r="AK484" s="98"/>
    </row>
    <row r="485" spans="1:37" ht="12.75">
      <c r="A485" s="244"/>
      <c r="B485" s="245"/>
      <c r="C485" s="244"/>
      <c r="D485" s="244"/>
      <c r="E485" s="244"/>
      <c r="F485" s="98"/>
      <c r="G485" s="98"/>
      <c r="H485" s="98"/>
      <c r="I485" s="98"/>
      <c r="J485" s="98"/>
      <c r="K485" s="98"/>
      <c r="L485" s="98"/>
      <c r="M485" s="98"/>
      <c r="N485" s="98"/>
      <c r="O485" s="98"/>
      <c r="P485" s="98"/>
      <c r="Q485" s="98"/>
      <c r="R485" s="98"/>
      <c r="S485" s="98"/>
      <c r="T485" s="98"/>
      <c r="U485" s="98"/>
      <c r="V485" s="98"/>
      <c r="W485" s="98"/>
      <c r="X485" s="98"/>
      <c r="Y485" s="98"/>
      <c r="Z485" s="98"/>
      <c r="AA485" s="98"/>
      <c r="AB485" s="98"/>
      <c r="AC485" s="98"/>
      <c r="AD485" s="98"/>
      <c r="AE485" s="98"/>
      <c r="AF485" s="98"/>
      <c r="AG485" s="98"/>
      <c r="AH485" s="98"/>
      <c r="AI485" s="98"/>
      <c r="AJ485" s="98"/>
      <c r="AK485" s="98"/>
    </row>
    <row r="486" spans="1:37" ht="12.75">
      <c r="A486" s="244"/>
      <c r="B486" s="245"/>
      <c r="C486" s="244"/>
      <c r="D486" s="244"/>
      <c r="E486" s="244"/>
      <c r="F486" s="98"/>
      <c r="G486" s="98"/>
      <c r="H486" s="98"/>
      <c r="I486" s="98"/>
      <c r="J486" s="98"/>
      <c r="K486" s="98"/>
      <c r="L486" s="98"/>
      <c r="M486" s="98"/>
      <c r="N486" s="98"/>
      <c r="O486" s="98"/>
      <c r="P486" s="98"/>
      <c r="Q486" s="98"/>
      <c r="R486" s="98"/>
      <c r="S486" s="98"/>
      <c r="T486" s="98"/>
      <c r="U486" s="98"/>
      <c r="V486" s="98"/>
      <c r="W486" s="98"/>
      <c r="X486" s="98"/>
      <c r="Y486" s="98"/>
      <c r="Z486" s="98"/>
      <c r="AA486" s="98"/>
      <c r="AB486" s="98"/>
      <c r="AC486" s="98"/>
      <c r="AD486" s="98"/>
      <c r="AE486" s="98"/>
      <c r="AF486" s="98"/>
      <c r="AG486" s="98"/>
      <c r="AH486" s="98"/>
      <c r="AI486" s="98"/>
      <c r="AJ486" s="98"/>
      <c r="AK486" s="98"/>
    </row>
    <row r="487" spans="1:37" ht="25.5" customHeight="1" hidden="1">
      <c r="A487" s="244"/>
      <c r="B487" s="245"/>
      <c r="C487" s="244"/>
      <c r="D487" s="244"/>
      <c r="E487" s="244"/>
      <c r="F487" s="98"/>
      <c r="G487" s="98"/>
      <c r="H487" s="98"/>
      <c r="I487" s="98"/>
      <c r="J487" s="98"/>
      <c r="K487" s="98"/>
      <c r="L487" s="98"/>
      <c r="M487" s="98"/>
      <c r="N487" s="98"/>
      <c r="O487" s="98"/>
      <c r="P487" s="98"/>
      <c r="Q487" s="98"/>
      <c r="R487" s="98"/>
      <c r="S487" s="98"/>
      <c r="T487" s="98"/>
      <c r="U487" s="98"/>
      <c r="V487" s="98"/>
      <c r="W487" s="98"/>
      <c r="X487" s="98"/>
      <c r="Y487" s="98"/>
      <c r="Z487" s="98"/>
      <c r="AA487" s="98"/>
      <c r="AB487" s="98"/>
      <c r="AC487" s="98"/>
      <c r="AD487" s="98"/>
      <c r="AE487" s="98"/>
      <c r="AF487" s="98"/>
      <c r="AG487" s="98"/>
      <c r="AH487" s="98"/>
      <c r="AI487" s="98"/>
      <c r="AJ487" s="98"/>
      <c r="AK487" s="98"/>
    </row>
    <row r="488" spans="1:37" ht="12.75" customHeight="1" hidden="1">
      <c r="A488" s="244"/>
      <c r="B488" s="245"/>
      <c r="C488" s="244"/>
      <c r="D488" s="244"/>
      <c r="E488" s="244"/>
      <c r="F488" s="98"/>
      <c r="G488" s="98"/>
      <c r="H488" s="98"/>
      <c r="I488" s="98"/>
      <c r="J488" s="98"/>
      <c r="K488" s="98"/>
      <c r="L488" s="98"/>
      <c r="M488" s="98"/>
      <c r="N488" s="98"/>
      <c r="O488" s="98"/>
      <c r="P488" s="98"/>
      <c r="Q488" s="98"/>
      <c r="R488" s="98"/>
      <c r="S488" s="98"/>
      <c r="T488" s="98"/>
      <c r="U488" s="98"/>
      <c r="V488" s="98"/>
      <c r="W488" s="98"/>
      <c r="X488" s="98"/>
      <c r="Y488" s="98"/>
      <c r="Z488" s="98"/>
      <c r="AA488" s="98"/>
      <c r="AB488" s="98"/>
      <c r="AC488" s="98"/>
      <c r="AD488" s="98"/>
      <c r="AE488" s="98"/>
      <c r="AF488" s="98"/>
      <c r="AG488" s="98"/>
      <c r="AH488" s="98"/>
      <c r="AI488" s="98"/>
      <c r="AJ488" s="98"/>
      <c r="AK488" s="98"/>
    </row>
    <row r="489" spans="1:37" ht="25.5" customHeight="1" hidden="1">
      <c r="A489" s="244"/>
      <c r="B489" s="245"/>
      <c r="C489" s="244"/>
      <c r="D489" s="244"/>
      <c r="E489" s="244"/>
      <c r="F489" s="98"/>
      <c r="G489" s="98"/>
      <c r="H489" s="98"/>
      <c r="I489" s="98"/>
      <c r="J489" s="98"/>
      <c r="K489" s="98"/>
      <c r="L489" s="98"/>
      <c r="M489" s="98"/>
      <c r="N489" s="98"/>
      <c r="O489" s="98"/>
      <c r="P489" s="98"/>
      <c r="Q489" s="98"/>
      <c r="R489" s="98"/>
      <c r="S489" s="98"/>
      <c r="T489" s="98"/>
      <c r="U489" s="98"/>
      <c r="V489" s="98"/>
      <c r="W489" s="98"/>
      <c r="X489" s="98"/>
      <c r="Y489" s="98"/>
      <c r="Z489" s="98"/>
      <c r="AA489" s="98"/>
      <c r="AB489" s="98"/>
      <c r="AC489" s="98"/>
      <c r="AD489" s="98"/>
      <c r="AE489" s="98"/>
      <c r="AF489" s="98"/>
      <c r="AG489" s="98"/>
      <c r="AH489" s="98"/>
      <c r="AI489" s="98"/>
      <c r="AJ489" s="98"/>
      <c r="AK489" s="98"/>
    </row>
    <row r="490" spans="1:37" ht="12.75" customHeight="1" hidden="1">
      <c r="A490" s="244"/>
      <c r="B490" s="245"/>
      <c r="C490" s="244"/>
      <c r="D490" s="244"/>
      <c r="E490" s="244"/>
      <c r="F490" s="98"/>
      <c r="G490" s="98"/>
      <c r="H490" s="98"/>
      <c r="I490" s="98"/>
      <c r="J490" s="98"/>
      <c r="K490" s="98"/>
      <c r="L490" s="98"/>
      <c r="M490" s="98"/>
      <c r="N490" s="98"/>
      <c r="O490" s="98"/>
      <c r="P490" s="98"/>
      <c r="Q490" s="98"/>
      <c r="R490" s="98"/>
      <c r="S490" s="98"/>
      <c r="T490" s="98"/>
      <c r="U490" s="98"/>
      <c r="V490" s="98"/>
      <c r="W490" s="98"/>
      <c r="X490" s="98"/>
      <c r="Y490" s="98"/>
      <c r="Z490" s="98"/>
      <c r="AA490" s="98"/>
      <c r="AB490" s="98"/>
      <c r="AC490" s="98"/>
      <c r="AD490" s="98"/>
      <c r="AE490" s="98"/>
      <c r="AF490" s="98"/>
      <c r="AG490" s="98"/>
      <c r="AH490" s="98"/>
      <c r="AI490" s="98"/>
      <c r="AJ490" s="98"/>
      <c r="AK490" s="98"/>
    </row>
    <row r="491" spans="1:37" ht="12.75" customHeight="1" hidden="1">
      <c r="A491" s="244"/>
      <c r="B491" s="245"/>
      <c r="C491" s="244"/>
      <c r="D491" s="244"/>
      <c r="E491" s="244"/>
      <c r="F491" s="98"/>
      <c r="G491" s="98"/>
      <c r="H491" s="98"/>
      <c r="I491" s="98"/>
      <c r="J491" s="98"/>
      <c r="K491" s="98"/>
      <c r="L491" s="98"/>
      <c r="M491" s="98"/>
      <c r="N491" s="98"/>
      <c r="O491" s="98"/>
      <c r="P491" s="98"/>
      <c r="Q491" s="98"/>
      <c r="R491" s="98"/>
      <c r="S491" s="98"/>
      <c r="T491" s="98"/>
      <c r="U491" s="98"/>
      <c r="V491" s="98"/>
      <c r="W491" s="98"/>
      <c r="X491" s="98"/>
      <c r="Y491" s="98"/>
      <c r="Z491" s="98"/>
      <c r="AA491" s="98"/>
      <c r="AB491" s="98"/>
      <c r="AC491" s="98"/>
      <c r="AD491" s="98"/>
      <c r="AE491" s="98"/>
      <c r="AF491" s="98"/>
      <c r="AG491" s="98"/>
      <c r="AH491" s="98"/>
      <c r="AI491" s="98"/>
      <c r="AJ491" s="98"/>
      <c r="AK491" s="98"/>
    </row>
    <row r="492" spans="1:37" ht="25.5" customHeight="1" hidden="1">
      <c r="A492" s="244"/>
      <c r="B492" s="245"/>
      <c r="C492" s="244"/>
      <c r="D492" s="244"/>
      <c r="E492" s="244"/>
      <c r="F492" s="98"/>
      <c r="G492" s="98"/>
      <c r="H492" s="98"/>
      <c r="I492" s="98"/>
      <c r="J492" s="98"/>
      <c r="K492" s="98"/>
      <c r="L492" s="98"/>
      <c r="M492" s="98"/>
      <c r="N492" s="98"/>
      <c r="O492" s="98"/>
      <c r="P492" s="98"/>
      <c r="Q492" s="98"/>
      <c r="R492" s="98"/>
      <c r="S492" s="98"/>
      <c r="T492" s="98"/>
      <c r="U492" s="98"/>
      <c r="V492" s="98"/>
      <c r="W492" s="98"/>
      <c r="X492" s="98"/>
      <c r="Y492" s="98"/>
      <c r="Z492" s="98"/>
      <c r="AA492" s="98"/>
      <c r="AB492" s="98"/>
      <c r="AC492" s="98"/>
      <c r="AD492" s="98"/>
      <c r="AE492" s="98"/>
      <c r="AF492" s="98"/>
      <c r="AG492" s="98"/>
      <c r="AH492" s="98"/>
      <c r="AI492" s="98"/>
      <c r="AJ492" s="98"/>
      <c r="AK492" s="98"/>
    </row>
    <row r="493" spans="1:37" ht="12.75">
      <c r="A493" s="244"/>
      <c r="B493" s="245"/>
      <c r="C493" s="244"/>
      <c r="D493" s="244"/>
      <c r="E493" s="244"/>
      <c r="F493" s="98"/>
      <c r="G493" s="98"/>
      <c r="H493" s="98"/>
      <c r="I493" s="98"/>
      <c r="J493" s="98"/>
      <c r="K493" s="98"/>
      <c r="L493" s="98"/>
      <c r="M493" s="98"/>
      <c r="N493" s="98"/>
      <c r="O493" s="98"/>
      <c r="P493" s="98"/>
      <c r="Q493" s="98"/>
      <c r="R493" s="98"/>
      <c r="S493" s="98"/>
      <c r="T493" s="98"/>
      <c r="U493" s="98"/>
      <c r="V493" s="98"/>
      <c r="W493" s="98"/>
      <c r="X493" s="98"/>
      <c r="Y493" s="98"/>
      <c r="Z493" s="98"/>
      <c r="AA493" s="98"/>
      <c r="AB493" s="98"/>
      <c r="AC493" s="98"/>
      <c r="AD493" s="98"/>
      <c r="AE493" s="98"/>
      <c r="AF493" s="98"/>
      <c r="AG493" s="98"/>
      <c r="AH493" s="98"/>
      <c r="AI493" s="98"/>
      <c r="AJ493" s="98"/>
      <c r="AK493" s="98"/>
    </row>
    <row r="494" spans="1:37" ht="12.75">
      <c r="A494" s="244"/>
      <c r="B494" s="245"/>
      <c r="C494" s="244"/>
      <c r="D494" s="244"/>
      <c r="E494" s="244"/>
      <c r="F494" s="98"/>
      <c r="G494" s="98"/>
      <c r="H494" s="98"/>
      <c r="I494" s="98"/>
      <c r="J494" s="98"/>
      <c r="K494" s="98"/>
      <c r="L494" s="98"/>
      <c r="M494" s="98"/>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8"/>
    </row>
    <row r="495" spans="1:37" ht="16.5" customHeight="1">
      <c r="A495" s="244"/>
      <c r="B495" s="245"/>
      <c r="C495" s="244"/>
      <c r="D495" s="244"/>
      <c r="E495" s="244"/>
      <c r="F495" s="98"/>
      <c r="G495" s="98"/>
      <c r="H495" s="98"/>
      <c r="I495" s="98"/>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8"/>
    </row>
    <row r="496" spans="1:37" ht="12.75">
      <c r="A496" s="244"/>
      <c r="B496" s="245"/>
      <c r="C496" s="244"/>
      <c r="D496" s="244"/>
      <c r="E496" s="244"/>
      <c r="F496" s="98"/>
      <c r="G496" s="98"/>
      <c r="H496" s="98"/>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8"/>
    </row>
    <row r="497" spans="1:37" ht="16.5" customHeight="1">
      <c r="A497" s="244"/>
      <c r="B497" s="245"/>
      <c r="C497" s="244"/>
      <c r="D497" s="244"/>
      <c r="E497" s="244"/>
      <c r="F497" s="98"/>
      <c r="G497" s="98"/>
      <c r="H497" s="98"/>
      <c r="I497" s="98"/>
      <c r="J497" s="98"/>
      <c r="K497" s="98"/>
      <c r="L497" s="98"/>
      <c r="M497" s="98"/>
      <c r="N497" s="98"/>
      <c r="O497" s="98"/>
      <c r="P497" s="98"/>
      <c r="Q497" s="98"/>
      <c r="R497" s="98"/>
      <c r="S497" s="98"/>
      <c r="T497" s="98"/>
      <c r="U497" s="98"/>
      <c r="V497" s="98"/>
      <c r="W497" s="98"/>
      <c r="X497" s="98"/>
      <c r="Y497" s="98"/>
      <c r="Z497" s="98"/>
      <c r="AA497" s="98"/>
      <c r="AB497" s="98"/>
      <c r="AC497" s="98"/>
      <c r="AD497" s="98"/>
      <c r="AE497" s="98"/>
      <c r="AF497" s="98"/>
      <c r="AG497" s="98"/>
      <c r="AH497" s="98"/>
      <c r="AI497" s="98"/>
      <c r="AJ497" s="98"/>
      <c r="AK497" s="98"/>
    </row>
    <row r="498" spans="1:37" ht="16.5" customHeight="1">
      <c r="A498" s="244"/>
      <c r="B498" s="245"/>
      <c r="C498" s="244"/>
      <c r="D498" s="244"/>
      <c r="E498" s="244"/>
      <c r="F498" s="98"/>
      <c r="G498" s="98"/>
      <c r="H498" s="98"/>
      <c r="I498" s="98"/>
      <c r="J498" s="98"/>
      <c r="K498" s="98"/>
      <c r="L498" s="98"/>
      <c r="M498" s="98"/>
      <c r="N498" s="98"/>
      <c r="O498" s="98"/>
      <c r="P498" s="98"/>
      <c r="Q498" s="98"/>
      <c r="R498" s="98"/>
      <c r="S498" s="98"/>
      <c r="T498" s="98"/>
      <c r="U498" s="98"/>
      <c r="V498" s="98"/>
      <c r="W498" s="98"/>
      <c r="X498" s="98"/>
      <c r="Y498" s="98"/>
      <c r="Z498" s="98"/>
      <c r="AA498" s="98"/>
      <c r="AB498" s="98"/>
      <c r="AC498" s="98"/>
      <c r="AD498" s="98"/>
      <c r="AE498" s="98"/>
      <c r="AF498" s="98"/>
      <c r="AG498" s="98"/>
      <c r="AH498" s="98"/>
      <c r="AI498" s="98"/>
      <c r="AJ498" s="98"/>
      <c r="AK498" s="98"/>
    </row>
    <row r="499" spans="1:37" ht="12.75">
      <c r="A499" s="244"/>
      <c r="B499" s="245"/>
      <c r="C499" s="244"/>
      <c r="D499" s="244"/>
      <c r="E499" s="244"/>
      <c r="F499" s="98"/>
      <c r="G499" s="98"/>
      <c r="H499" s="98"/>
      <c r="I499" s="98"/>
      <c r="J499" s="98"/>
      <c r="K499" s="98"/>
      <c r="L499" s="98"/>
      <c r="M499" s="98"/>
      <c r="N499" s="98"/>
      <c r="O499" s="98"/>
      <c r="P499" s="98"/>
      <c r="Q499" s="98"/>
      <c r="R499" s="98"/>
      <c r="S499" s="98"/>
      <c r="T499" s="98"/>
      <c r="U499" s="98"/>
      <c r="V499" s="98"/>
      <c r="W499" s="98"/>
      <c r="X499" s="98"/>
      <c r="Y499" s="98"/>
      <c r="Z499" s="98"/>
      <c r="AA499" s="98"/>
      <c r="AB499" s="98"/>
      <c r="AC499" s="98"/>
      <c r="AD499" s="98"/>
      <c r="AE499" s="98"/>
      <c r="AF499" s="98"/>
      <c r="AG499" s="98"/>
      <c r="AH499" s="98"/>
      <c r="AI499" s="98"/>
      <c r="AJ499" s="98"/>
      <c r="AK499" s="98"/>
    </row>
    <row r="500" spans="1:37" ht="12.75">
      <c r="A500" s="244"/>
      <c r="B500" s="245"/>
      <c r="C500" s="244"/>
      <c r="D500" s="244"/>
      <c r="E500" s="244"/>
      <c r="F500" s="98"/>
      <c r="G500" s="98"/>
      <c r="H500" s="98"/>
      <c r="I500" s="98"/>
      <c r="J500" s="98"/>
      <c r="K500" s="98"/>
      <c r="L500" s="98"/>
      <c r="M500" s="98"/>
      <c r="N500" s="98"/>
      <c r="O500" s="98"/>
      <c r="P500" s="98"/>
      <c r="Q500" s="98"/>
      <c r="R500" s="98"/>
      <c r="S500" s="98"/>
      <c r="T500" s="98"/>
      <c r="U500" s="98"/>
      <c r="V500" s="98"/>
      <c r="W500" s="98"/>
      <c r="X500" s="98"/>
      <c r="Y500" s="98"/>
      <c r="Z500" s="98"/>
      <c r="AA500" s="98"/>
      <c r="AB500" s="98"/>
      <c r="AC500" s="98"/>
      <c r="AD500" s="98"/>
      <c r="AE500" s="98"/>
      <c r="AF500" s="98"/>
      <c r="AG500" s="98"/>
      <c r="AH500" s="98"/>
      <c r="AI500" s="98"/>
      <c r="AJ500" s="98"/>
      <c r="AK500" s="98"/>
    </row>
    <row r="501" spans="1:37" ht="12.75">
      <c r="A501" s="244"/>
      <c r="B501" s="245"/>
      <c r="C501" s="244"/>
      <c r="D501" s="244"/>
      <c r="E501" s="244"/>
      <c r="F501" s="98"/>
      <c r="G501" s="98"/>
      <c r="H501" s="98"/>
      <c r="I501" s="98"/>
      <c r="J501" s="98"/>
      <c r="K501" s="98"/>
      <c r="L501" s="98"/>
      <c r="M501" s="98"/>
      <c r="N501" s="98"/>
      <c r="O501" s="98"/>
      <c r="P501" s="98"/>
      <c r="Q501" s="98"/>
      <c r="R501" s="98"/>
      <c r="S501" s="98"/>
      <c r="T501" s="98"/>
      <c r="U501" s="98"/>
      <c r="V501" s="98"/>
      <c r="W501" s="98"/>
      <c r="X501" s="98"/>
      <c r="Y501" s="98"/>
      <c r="Z501" s="98"/>
      <c r="AA501" s="98"/>
      <c r="AB501" s="98"/>
      <c r="AC501" s="98"/>
      <c r="AD501" s="98"/>
      <c r="AE501" s="98"/>
      <c r="AF501" s="98"/>
      <c r="AG501" s="98"/>
      <c r="AH501" s="98"/>
      <c r="AI501" s="98"/>
      <c r="AJ501" s="98"/>
      <c r="AK501" s="98"/>
    </row>
    <row r="502" spans="1:37" ht="12.75">
      <c r="A502" s="244"/>
      <c r="B502" s="245"/>
      <c r="C502" s="244"/>
      <c r="D502" s="244"/>
      <c r="E502" s="244"/>
      <c r="F502" s="98"/>
      <c r="G502" s="98"/>
      <c r="H502" s="98"/>
      <c r="I502" s="98"/>
      <c r="J502" s="98"/>
      <c r="K502" s="98"/>
      <c r="L502" s="98"/>
      <c r="M502" s="98"/>
      <c r="N502" s="98"/>
      <c r="O502" s="98"/>
      <c r="P502" s="98"/>
      <c r="Q502" s="98"/>
      <c r="R502" s="98"/>
      <c r="S502" s="98"/>
      <c r="T502" s="98"/>
      <c r="U502" s="98"/>
      <c r="V502" s="98"/>
      <c r="W502" s="98"/>
      <c r="X502" s="98"/>
      <c r="Y502" s="98"/>
      <c r="Z502" s="98"/>
      <c r="AA502" s="98"/>
      <c r="AB502" s="98"/>
      <c r="AC502" s="98"/>
      <c r="AD502" s="98"/>
      <c r="AE502" s="98"/>
      <c r="AF502" s="98"/>
      <c r="AG502" s="98"/>
      <c r="AH502" s="98"/>
      <c r="AI502" s="98"/>
      <c r="AJ502" s="98"/>
      <c r="AK502" s="98"/>
    </row>
    <row r="503" spans="1:37" ht="12.75">
      <c r="A503" s="244"/>
      <c r="B503" s="245"/>
      <c r="C503" s="244"/>
      <c r="D503" s="244"/>
      <c r="E503" s="244"/>
      <c r="F503" s="98"/>
      <c r="G503" s="98"/>
      <c r="H503" s="98"/>
      <c r="I503" s="98"/>
      <c r="J503" s="98"/>
      <c r="K503" s="98"/>
      <c r="L503" s="98"/>
      <c r="M503" s="98"/>
      <c r="N503" s="98"/>
      <c r="O503" s="98"/>
      <c r="P503" s="98"/>
      <c r="Q503" s="98"/>
      <c r="R503" s="98"/>
      <c r="S503" s="98"/>
      <c r="T503" s="98"/>
      <c r="U503" s="98"/>
      <c r="V503" s="98"/>
      <c r="W503" s="98"/>
      <c r="X503" s="98"/>
      <c r="Y503" s="98"/>
      <c r="Z503" s="98"/>
      <c r="AA503" s="98"/>
      <c r="AB503" s="98"/>
      <c r="AC503" s="98"/>
      <c r="AD503" s="98"/>
      <c r="AE503" s="98"/>
      <c r="AF503" s="98"/>
      <c r="AG503" s="98"/>
      <c r="AH503" s="98"/>
      <c r="AI503" s="98"/>
      <c r="AJ503" s="98"/>
      <c r="AK503" s="98"/>
    </row>
    <row r="504" spans="1:37" ht="12.75">
      <c r="A504" s="244"/>
      <c r="B504" s="245"/>
      <c r="C504" s="244"/>
      <c r="D504" s="244"/>
      <c r="E504" s="244"/>
      <c r="F504" s="98"/>
      <c r="G504" s="98"/>
      <c r="H504" s="98"/>
      <c r="I504" s="98"/>
      <c r="J504" s="98"/>
      <c r="K504" s="98"/>
      <c r="L504" s="98"/>
      <c r="M504" s="98"/>
      <c r="N504" s="98"/>
      <c r="O504" s="98"/>
      <c r="P504" s="98"/>
      <c r="Q504" s="98"/>
      <c r="R504" s="98"/>
      <c r="S504" s="98"/>
      <c r="T504" s="98"/>
      <c r="U504" s="98"/>
      <c r="V504" s="98"/>
      <c r="W504" s="98"/>
      <c r="X504" s="98"/>
      <c r="Y504" s="98"/>
      <c r="Z504" s="98"/>
      <c r="AA504" s="98"/>
      <c r="AB504" s="98"/>
      <c r="AC504" s="98"/>
      <c r="AD504" s="98"/>
      <c r="AE504" s="98"/>
      <c r="AF504" s="98"/>
      <c r="AG504" s="98"/>
      <c r="AH504" s="98"/>
      <c r="AI504" s="98"/>
      <c r="AJ504" s="98"/>
      <c r="AK504" s="98"/>
    </row>
    <row r="505" spans="1:37" ht="12.75">
      <c r="A505" s="244"/>
      <c r="B505" s="245"/>
      <c r="C505" s="244"/>
      <c r="D505" s="244"/>
      <c r="E505" s="244"/>
      <c r="F505" s="98"/>
      <c r="G505" s="98"/>
      <c r="H505" s="98"/>
      <c r="I505" s="98"/>
      <c r="J505" s="98"/>
      <c r="K505" s="98"/>
      <c r="L505" s="98"/>
      <c r="M505" s="98"/>
      <c r="N505" s="98"/>
      <c r="O505" s="98"/>
      <c r="P505" s="98"/>
      <c r="Q505" s="98"/>
      <c r="R505" s="98"/>
      <c r="S505" s="98"/>
      <c r="T505" s="98"/>
      <c r="U505" s="98"/>
      <c r="V505" s="98"/>
      <c r="W505" s="98"/>
      <c r="X505" s="98"/>
      <c r="Y505" s="98"/>
      <c r="Z505" s="98"/>
      <c r="AA505" s="98"/>
      <c r="AB505" s="98"/>
      <c r="AC505" s="98"/>
      <c r="AD505" s="98"/>
      <c r="AE505" s="98"/>
      <c r="AF505" s="98"/>
      <c r="AG505" s="98"/>
      <c r="AH505" s="98"/>
      <c r="AI505" s="98"/>
      <c r="AJ505" s="98"/>
      <c r="AK505" s="98"/>
    </row>
    <row r="506" spans="1:37" ht="12.75">
      <c r="A506" s="244"/>
      <c r="B506" s="245"/>
      <c r="C506" s="244"/>
      <c r="D506" s="244"/>
      <c r="E506" s="244"/>
      <c r="F506" s="98"/>
      <c r="G506" s="98"/>
      <c r="H506" s="98"/>
      <c r="I506" s="98"/>
      <c r="J506" s="98"/>
      <c r="K506" s="98"/>
      <c r="L506" s="98"/>
      <c r="M506" s="98"/>
      <c r="N506" s="98"/>
      <c r="O506" s="98"/>
      <c r="P506" s="98"/>
      <c r="Q506" s="98"/>
      <c r="R506" s="98"/>
      <c r="S506" s="98"/>
      <c r="T506" s="98"/>
      <c r="U506" s="98"/>
      <c r="V506" s="98"/>
      <c r="W506" s="98"/>
      <c r="X506" s="98"/>
      <c r="Y506" s="98"/>
      <c r="Z506" s="98"/>
      <c r="AA506" s="98"/>
      <c r="AB506" s="98"/>
      <c r="AC506" s="98"/>
      <c r="AD506" s="98"/>
      <c r="AE506" s="98"/>
      <c r="AF506" s="98"/>
      <c r="AG506" s="98"/>
      <c r="AH506" s="98"/>
      <c r="AI506" s="98"/>
      <c r="AJ506" s="98"/>
      <c r="AK506" s="98"/>
    </row>
    <row r="507" spans="1:37" ht="12.75">
      <c r="A507" s="244"/>
      <c r="B507" s="245"/>
      <c r="C507" s="244"/>
      <c r="D507" s="244"/>
      <c r="E507" s="244"/>
      <c r="F507" s="98"/>
      <c r="G507" s="98"/>
      <c r="H507" s="98"/>
      <c r="I507" s="98"/>
      <c r="J507" s="98"/>
      <c r="K507" s="98"/>
      <c r="L507" s="98"/>
      <c r="M507" s="98"/>
      <c r="N507" s="98"/>
      <c r="O507" s="98"/>
      <c r="P507" s="98"/>
      <c r="Q507" s="98"/>
      <c r="R507" s="98"/>
      <c r="S507" s="98"/>
      <c r="T507" s="98"/>
      <c r="U507" s="98"/>
      <c r="V507" s="98"/>
      <c r="W507" s="98"/>
      <c r="X507" s="98"/>
      <c r="Y507" s="98"/>
      <c r="Z507" s="98"/>
      <c r="AA507" s="98"/>
      <c r="AB507" s="98"/>
      <c r="AC507" s="98"/>
      <c r="AD507" s="98"/>
      <c r="AE507" s="98"/>
      <c r="AF507" s="98"/>
      <c r="AG507" s="98"/>
      <c r="AH507" s="98"/>
      <c r="AI507" s="98"/>
      <c r="AJ507" s="98"/>
      <c r="AK507" s="98"/>
    </row>
    <row r="508" spans="1:37" ht="12.75">
      <c r="A508" s="244"/>
      <c r="B508" s="245"/>
      <c r="C508" s="244"/>
      <c r="D508" s="244"/>
      <c r="E508" s="244"/>
      <c r="F508" s="98"/>
      <c r="G508" s="98"/>
      <c r="H508" s="98"/>
      <c r="I508" s="98"/>
      <c r="J508" s="98"/>
      <c r="K508" s="98"/>
      <c r="L508" s="98"/>
      <c r="M508" s="98"/>
      <c r="N508" s="98"/>
      <c r="O508" s="98"/>
      <c r="P508" s="98"/>
      <c r="Q508" s="98"/>
      <c r="R508" s="98"/>
      <c r="S508" s="98"/>
      <c r="T508" s="98"/>
      <c r="U508" s="98"/>
      <c r="V508" s="98"/>
      <c r="W508" s="98"/>
      <c r="X508" s="98"/>
      <c r="Y508" s="98"/>
      <c r="Z508" s="98"/>
      <c r="AA508" s="98"/>
      <c r="AB508" s="98"/>
      <c r="AC508" s="98"/>
      <c r="AD508" s="98"/>
      <c r="AE508" s="98"/>
      <c r="AF508" s="98"/>
      <c r="AG508" s="98"/>
      <c r="AH508" s="98"/>
      <c r="AI508" s="98"/>
      <c r="AJ508" s="98"/>
      <c r="AK508" s="98"/>
    </row>
    <row r="509" spans="1:37" ht="12.75">
      <c r="A509" s="244"/>
      <c r="B509" s="245"/>
      <c r="C509" s="244"/>
      <c r="D509" s="244"/>
      <c r="E509" s="244"/>
      <c r="F509" s="98"/>
      <c r="G509" s="98"/>
      <c r="H509" s="98"/>
      <c r="I509" s="98"/>
      <c r="J509" s="98"/>
      <c r="K509" s="98"/>
      <c r="L509" s="98"/>
      <c r="M509" s="98"/>
      <c r="N509" s="98"/>
      <c r="O509" s="98"/>
      <c r="P509" s="98"/>
      <c r="Q509" s="98"/>
      <c r="R509" s="98"/>
      <c r="S509" s="98"/>
      <c r="T509" s="98"/>
      <c r="U509" s="98"/>
      <c r="V509" s="98"/>
      <c r="W509" s="98"/>
      <c r="X509" s="98"/>
      <c r="Y509" s="98"/>
      <c r="Z509" s="98"/>
      <c r="AA509" s="98"/>
      <c r="AB509" s="98"/>
      <c r="AC509" s="98"/>
      <c r="AD509" s="98"/>
      <c r="AE509" s="98"/>
      <c r="AF509" s="98"/>
      <c r="AG509" s="98"/>
      <c r="AH509" s="98"/>
      <c r="AI509" s="98"/>
      <c r="AJ509" s="98"/>
      <c r="AK509" s="98"/>
    </row>
    <row r="510" spans="1:37" ht="12.75">
      <c r="A510" s="244"/>
      <c r="B510" s="245"/>
      <c r="C510" s="244"/>
      <c r="D510" s="244"/>
      <c r="E510" s="244"/>
      <c r="F510" s="98"/>
      <c r="G510" s="98"/>
      <c r="H510" s="98"/>
      <c r="I510" s="98"/>
      <c r="J510" s="98"/>
      <c r="K510" s="98"/>
      <c r="L510" s="98"/>
      <c r="M510" s="98"/>
      <c r="N510" s="98"/>
      <c r="O510" s="98"/>
      <c r="P510" s="98"/>
      <c r="Q510" s="98"/>
      <c r="R510" s="98"/>
      <c r="S510" s="98"/>
      <c r="T510" s="98"/>
      <c r="U510" s="98"/>
      <c r="V510" s="98"/>
      <c r="W510" s="98"/>
      <c r="X510" s="98"/>
      <c r="Y510" s="98"/>
      <c r="Z510" s="98"/>
      <c r="AA510" s="98"/>
      <c r="AB510" s="98"/>
      <c r="AC510" s="98"/>
      <c r="AD510" s="98"/>
      <c r="AE510" s="98"/>
      <c r="AF510" s="98"/>
      <c r="AG510" s="98"/>
      <c r="AH510" s="98"/>
      <c r="AI510" s="98"/>
      <c r="AJ510" s="98"/>
      <c r="AK510" s="98"/>
    </row>
    <row r="511" spans="1:37" ht="12.75">
      <c r="A511" s="244"/>
      <c r="B511" s="245"/>
      <c r="C511" s="244"/>
      <c r="D511" s="244"/>
      <c r="E511" s="244"/>
      <c r="F511" s="98"/>
      <c r="G511" s="98"/>
      <c r="H511" s="98"/>
      <c r="I511" s="98"/>
      <c r="J511" s="98"/>
      <c r="K511" s="98"/>
      <c r="L511" s="98"/>
      <c r="M511" s="98"/>
      <c r="N511" s="98"/>
      <c r="O511" s="98"/>
      <c r="P511" s="98"/>
      <c r="Q511" s="98"/>
      <c r="R511" s="98"/>
      <c r="S511" s="98"/>
      <c r="T511" s="98"/>
      <c r="U511" s="98"/>
      <c r="V511" s="98"/>
      <c r="W511" s="98"/>
      <c r="X511" s="98"/>
      <c r="Y511" s="98"/>
      <c r="Z511" s="98"/>
      <c r="AA511" s="98"/>
      <c r="AB511" s="98"/>
      <c r="AC511" s="98"/>
      <c r="AD511" s="98"/>
      <c r="AE511" s="98"/>
      <c r="AF511" s="98"/>
      <c r="AG511" s="98"/>
      <c r="AH511" s="98"/>
      <c r="AI511" s="98"/>
      <c r="AJ511" s="98"/>
      <c r="AK511" s="98"/>
    </row>
    <row r="512" spans="1:37" ht="12.75">
      <c r="A512" s="244"/>
      <c r="B512" s="245"/>
      <c r="C512" s="244"/>
      <c r="D512" s="244"/>
      <c r="E512" s="244"/>
      <c r="F512" s="98"/>
      <c r="G512" s="98"/>
      <c r="H512" s="98"/>
      <c r="I512" s="98"/>
      <c r="J512" s="98"/>
      <c r="K512" s="98"/>
      <c r="L512" s="98"/>
      <c r="M512" s="98"/>
      <c r="N512" s="98"/>
      <c r="O512" s="98"/>
      <c r="P512" s="98"/>
      <c r="Q512" s="98"/>
      <c r="R512" s="98"/>
      <c r="S512" s="98"/>
      <c r="T512" s="98"/>
      <c r="U512" s="98"/>
      <c r="V512" s="98"/>
      <c r="W512" s="98"/>
      <c r="X512" s="98"/>
      <c r="Y512" s="98"/>
      <c r="Z512" s="98"/>
      <c r="AA512" s="98"/>
      <c r="AB512" s="98"/>
      <c r="AC512" s="98"/>
      <c r="AD512" s="98"/>
      <c r="AE512" s="98"/>
      <c r="AF512" s="98"/>
      <c r="AG512" s="98"/>
      <c r="AH512" s="98"/>
      <c r="AI512" s="98"/>
      <c r="AJ512" s="98"/>
      <c r="AK512" s="98"/>
    </row>
    <row r="513" spans="1:37" ht="12.75">
      <c r="A513" s="244"/>
      <c r="B513" s="245"/>
      <c r="C513" s="244"/>
      <c r="D513" s="244"/>
      <c r="E513" s="244"/>
      <c r="F513" s="98"/>
      <c r="G513" s="98"/>
      <c r="H513" s="98"/>
      <c r="I513" s="98"/>
      <c r="J513" s="98"/>
      <c r="K513" s="98"/>
      <c r="L513" s="98"/>
      <c r="M513" s="98"/>
      <c r="N513" s="98"/>
      <c r="O513" s="98"/>
      <c r="P513" s="98"/>
      <c r="Q513" s="98"/>
      <c r="R513" s="98"/>
      <c r="S513" s="98"/>
      <c r="T513" s="98"/>
      <c r="U513" s="98"/>
      <c r="V513" s="98"/>
      <c r="W513" s="98"/>
      <c r="X513" s="98"/>
      <c r="Y513" s="98"/>
      <c r="Z513" s="98"/>
      <c r="AA513" s="98"/>
      <c r="AB513" s="98"/>
      <c r="AC513" s="98"/>
      <c r="AD513" s="98"/>
      <c r="AE513" s="98"/>
      <c r="AF513" s="98"/>
      <c r="AG513" s="98"/>
      <c r="AH513" s="98"/>
      <c r="AI513" s="98"/>
      <c r="AJ513" s="98"/>
      <c r="AK513" s="98"/>
    </row>
    <row r="514" spans="1:37" ht="12.75">
      <c r="A514" s="244"/>
      <c r="B514" s="245"/>
      <c r="C514" s="244"/>
      <c r="D514" s="244"/>
      <c r="E514" s="244"/>
      <c r="F514" s="98"/>
      <c r="G514" s="98"/>
      <c r="H514" s="98"/>
      <c r="I514" s="98"/>
      <c r="J514" s="98"/>
      <c r="K514" s="98"/>
      <c r="L514" s="98"/>
      <c r="M514" s="98"/>
      <c r="N514" s="98"/>
      <c r="O514" s="98"/>
      <c r="P514" s="98"/>
      <c r="Q514" s="98"/>
      <c r="R514" s="98"/>
      <c r="S514" s="98"/>
      <c r="T514" s="98"/>
      <c r="U514" s="98"/>
      <c r="V514" s="98"/>
      <c r="W514" s="98"/>
      <c r="X514" s="98"/>
      <c r="Y514" s="98"/>
      <c r="Z514" s="98"/>
      <c r="AA514" s="98"/>
      <c r="AB514" s="98"/>
      <c r="AC514" s="98"/>
      <c r="AD514" s="98"/>
      <c r="AE514" s="98"/>
      <c r="AF514" s="98"/>
      <c r="AG514" s="98"/>
      <c r="AH514" s="98"/>
      <c r="AI514" s="98"/>
      <c r="AJ514" s="98"/>
      <c r="AK514" s="98"/>
    </row>
    <row r="515" spans="1:37" ht="12.75">
      <c r="A515" s="244"/>
      <c r="B515" s="245"/>
      <c r="C515" s="244"/>
      <c r="D515" s="244"/>
      <c r="E515" s="244"/>
      <c r="F515" s="98"/>
      <c r="G515" s="98"/>
      <c r="H515" s="98"/>
      <c r="I515" s="98"/>
      <c r="J515" s="98"/>
      <c r="K515" s="98"/>
      <c r="L515" s="98"/>
      <c r="M515" s="98"/>
      <c r="N515" s="98"/>
      <c r="O515" s="98"/>
      <c r="P515" s="98"/>
      <c r="Q515" s="98"/>
      <c r="R515" s="98"/>
      <c r="S515" s="98"/>
      <c r="T515" s="98"/>
      <c r="U515" s="98"/>
      <c r="V515" s="98"/>
      <c r="W515" s="98"/>
      <c r="X515" s="98"/>
      <c r="Y515" s="98"/>
      <c r="Z515" s="98"/>
      <c r="AA515" s="98"/>
      <c r="AB515" s="98"/>
      <c r="AC515" s="98"/>
      <c r="AD515" s="98"/>
      <c r="AE515" s="98"/>
      <c r="AF515" s="98"/>
      <c r="AG515" s="98"/>
      <c r="AH515" s="98"/>
      <c r="AI515" s="98"/>
      <c r="AJ515" s="98"/>
      <c r="AK515" s="98"/>
    </row>
    <row r="516" spans="1:37" ht="12.75">
      <c r="A516" s="244"/>
      <c r="B516" s="245"/>
      <c r="C516" s="244"/>
      <c r="D516" s="244"/>
      <c r="E516" s="244"/>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row>
    <row r="517" spans="1:37" ht="12.75">
      <c r="A517" s="244"/>
      <c r="B517" s="245"/>
      <c r="C517" s="244"/>
      <c r="D517" s="244"/>
      <c r="E517" s="244"/>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row>
    <row r="518" spans="1:37" ht="12.75">
      <c r="A518" s="244"/>
      <c r="B518" s="245"/>
      <c r="C518" s="244"/>
      <c r="D518" s="244"/>
      <c r="E518" s="244"/>
      <c r="F518" s="98"/>
      <c r="G518" s="98"/>
      <c r="H518" s="98"/>
      <c r="I518" s="98"/>
      <c r="J518" s="98"/>
      <c r="K518" s="98"/>
      <c r="L518" s="98"/>
      <c r="M518" s="98"/>
      <c r="N518" s="98"/>
      <c r="O518" s="98"/>
      <c r="P518" s="98"/>
      <c r="Q518" s="98"/>
      <c r="R518" s="98"/>
      <c r="S518" s="98"/>
      <c r="T518" s="98"/>
      <c r="U518" s="98"/>
      <c r="V518" s="98"/>
      <c r="W518" s="98"/>
      <c r="X518" s="98"/>
      <c r="Y518" s="98"/>
      <c r="Z518" s="98"/>
      <c r="AA518" s="98"/>
      <c r="AB518" s="98"/>
      <c r="AC518" s="98"/>
      <c r="AD518" s="98"/>
      <c r="AE518" s="98"/>
      <c r="AF518" s="98"/>
      <c r="AG518" s="98"/>
      <c r="AH518" s="98"/>
      <c r="AI518" s="98"/>
      <c r="AJ518" s="98"/>
      <c r="AK518" s="98"/>
    </row>
    <row r="519" spans="1:37" ht="12.75">
      <c r="A519" s="244"/>
      <c r="B519" s="245"/>
      <c r="C519" s="244"/>
      <c r="D519" s="244"/>
      <c r="E519" s="244"/>
      <c r="F519" s="98"/>
      <c r="G519" s="98"/>
      <c r="H519" s="98"/>
      <c r="I519" s="98"/>
      <c r="J519" s="98"/>
      <c r="K519" s="98"/>
      <c r="L519" s="98"/>
      <c r="M519" s="98"/>
      <c r="N519" s="98"/>
      <c r="O519" s="98"/>
      <c r="P519" s="98"/>
      <c r="Q519" s="98"/>
      <c r="R519" s="98"/>
      <c r="S519" s="98"/>
      <c r="T519" s="98"/>
      <c r="U519" s="98"/>
      <c r="V519" s="98"/>
      <c r="W519" s="98"/>
      <c r="X519" s="98"/>
      <c r="Y519" s="98"/>
      <c r="Z519" s="98"/>
      <c r="AA519" s="98"/>
      <c r="AB519" s="98"/>
      <c r="AC519" s="98"/>
      <c r="AD519" s="98"/>
      <c r="AE519" s="98"/>
      <c r="AF519" s="98"/>
      <c r="AG519" s="98"/>
      <c r="AH519" s="98"/>
      <c r="AI519" s="98"/>
      <c r="AJ519" s="98"/>
      <c r="AK519" s="98"/>
    </row>
    <row r="520" spans="1:37" ht="12.75">
      <c r="A520" s="244"/>
      <c r="B520" s="245"/>
      <c r="C520" s="244"/>
      <c r="D520" s="244"/>
      <c r="E520" s="244"/>
      <c r="F520" s="98"/>
      <c r="G520" s="98"/>
      <c r="H520" s="98"/>
      <c r="I520" s="98"/>
      <c r="J520" s="98"/>
      <c r="K520" s="98"/>
      <c r="L520" s="98"/>
      <c r="M520" s="98"/>
      <c r="N520" s="98"/>
      <c r="O520" s="98"/>
      <c r="P520" s="98"/>
      <c r="Q520" s="98"/>
      <c r="R520" s="98"/>
      <c r="S520" s="98"/>
      <c r="T520" s="98"/>
      <c r="U520" s="98"/>
      <c r="V520" s="98"/>
      <c r="W520" s="98"/>
      <c r="X520" s="98"/>
      <c r="Y520" s="98"/>
      <c r="Z520" s="98"/>
      <c r="AA520" s="98"/>
      <c r="AB520" s="98"/>
      <c r="AC520" s="98"/>
      <c r="AD520" s="98"/>
      <c r="AE520" s="98"/>
      <c r="AF520" s="98"/>
      <c r="AG520" s="98"/>
      <c r="AH520" s="98"/>
      <c r="AI520" s="98"/>
      <c r="AJ520" s="98"/>
      <c r="AK520" s="98"/>
    </row>
    <row r="521" spans="1:37" ht="12.75">
      <c r="A521" s="244"/>
      <c r="B521" s="245"/>
      <c r="C521" s="244"/>
      <c r="D521" s="244"/>
      <c r="E521" s="244"/>
      <c r="F521" s="98"/>
      <c r="G521" s="98"/>
      <c r="H521" s="98"/>
      <c r="I521" s="98"/>
      <c r="J521" s="98"/>
      <c r="K521" s="98"/>
      <c r="L521" s="98"/>
      <c r="M521" s="98"/>
      <c r="N521" s="98"/>
      <c r="O521" s="98"/>
      <c r="P521" s="98"/>
      <c r="Q521" s="98"/>
      <c r="R521" s="98"/>
      <c r="S521" s="98"/>
      <c r="T521" s="98"/>
      <c r="U521" s="98"/>
      <c r="V521" s="98"/>
      <c r="W521" s="98"/>
      <c r="X521" s="98"/>
      <c r="Y521" s="98"/>
      <c r="Z521" s="98"/>
      <c r="AA521" s="98"/>
      <c r="AB521" s="98"/>
      <c r="AC521" s="98"/>
      <c r="AD521" s="98"/>
      <c r="AE521" s="98"/>
      <c r="AF521" s="98"/>
      <c r="AG521" s="98"/>
      <c r="AH521" s="98"/>
      <c r="AI521" s="98"/>
      <c r="AJ521" s="98"/>
      <c r="AK521" s="98"/>
    </row>
    <row r="522" spans="1:37" ht="12.75">
      <c r="A522" s="244"/>
      <c r="B522" s="245"/>
      <c r="C522" s="244"/>
      <c r="D522" s="244"/>
      <c r="E522" s="244"/>
      <c r="F522" s="98"/>
      <c r="G522" s="98"/>
      <c r="H522" s="98"/>
      <c r="I522" s="98"/>
      <c r="J522" s="98"/>
      <c r="K522" s="98"/>
      <c r="L522" s="98"/>
      <c r="M522" s="98"/>
      <c r="N522" s="98"/>
      <c r="O522" s="98"/>
      <c r="P522" s="98"/>
      <c r="Q522" s="98"/>
      <c r="R522" s="98"/>
      <c r="S522" s="98"/>
      <c r="T522" s="98"/>
      <c r="U522" s="98"/>
      <c r="V522" s="98"/>
      <c r="W522" s="98"/>
      <c r="X522" s="98"/>
      <c r="Y522" s="98"/>
      <c r="Z522" s="98"/>
      <c r="AA522" s="98"/>
      <c r="AB522" s="98"/>
      <c r="AC522" s="98"/>
      <c r="AD522" s="98"/>
      <c r="AE522" s="98"/>
      <c r="AF522" s="98"/>
      <c r="AG522" s="98"/>
      <c r="AH522" s="98"/>
      <c r="AI522" s="98"/>
      <c r="AJ522" s="98"/>
      <c r="AK522" s="98"/>
    </row>
    <row r="523" spans="1:37" ht="12.75">
      <c r="A523" s="244"/>
      <c r="B523" s="245"/>
      <c r="C523" s="244"/>
      <c r="D523" s="244"/>
      <c r="E523" s="244"/>
      <c r="F523" s="98"/>
      <c r="G523" s="98"/>
      <c r="H523" s="98"/>
      <c r="I523" s="98"/>
      <c r="J523" s="98"/>
      <c r="K523" s="98"/>
      <c r="L523" s="98"/>
      <c r="M523" s="98"/>
      <c r="N523" s="98"/>
      <c r="O523" s="98"/>
      <c r="P523" s="98"/>
      <c r="Q523" s="98"/>
      <c r="R523" s="98"/>
      <c r="S523" s="98"/>
      <c r="T523" s="98"/>
      <c r="U523" s="98"/>
      <c r="V523" s="98"/>
      <c r="W523" s="98"/>
      <c r="X523" s="98"/>
      <c r="Y523" s="98"/>
      <c r="Z523" s="98"/>
      <c r="AA523" s="98"/>
      <c r="AB523" s="98"/>
      <c r="AC523" s="98"/>
      <c r="AD523" s="98"/>
      <c r="AE523" s="98"/>
      <c r="AF523" s="98"/>
      <c r="AG523" s="98"/>
      <c r="AH523" s="98"/>
      <c r="AI523" s="98"/>
      <c r="AJ523" s="98"/>
      <c r="AK523" s="98"/>
    </row>
    <row r="524" spans="1:37" ht="12.75">
      <c r="A524" s="244"/>
      <c r="B524" s="245"/>
      <c r="C524" s="244"/>
      <c r="D524" s="244"/>
      <c r="E524" s="244"/>
      <c r="F524" s="98"/>
      <c r="G524" s="98"/>
      <c r="H524" s="98"/>
      <c r="I524" s="98"/>
      <c r="J524" s="98"/>
      <c r="K524" s="98"/>
      <c r="L524" s="98"/>
      <c r="M524" s="98"/>
      <c r="N524" s="98"/>
      <c r="O524" s="98"/>
      <c r="P524" s="98"/>
      <c r="Q524" s="98"/>
      <c r="R524" s="98"/>
      <c r="S524" s="98"/>
      <c r="T524" s="98"/>
      <c r="U524" s="98"/>
      <c r="V524" s="98"/>
      <c r="W524" s="98"/>
      <c r="X524" s="98"/>
      <c r="Y524" s="98"/>
      <c r="Z524" s="98"/>
      <c r="AA524" s="98"/>
      <c r="AB524" s="98"/>
      <c r="AC524" s="98"/>
      <c r="AD524" s="98"/>
      <c r="AE524" s="98"/>
      <c r="AF524" s="98"/>
      <c r="AG524" s="98"/>
      <c r="AH524" s="98"/>
      <c r="AI524" s="98"/>
      <c r="AJ524" s="98"/>
      <c r="AK524" s="98"/>
    </row>
    <row r="525" spans="1:37" ht="12.75">
      <c r="A525" s="244"/>
      <c r="B525" s="245"/>
      <c r="C525" s="244"/>
      <c r="D525" s="244"/>
      <c r="E525" s="244"/>
      <c r="F525" s="98"/>
      <c r="G525" s="98"/>
      <c r="H525" s="98"/>
      <c r="I525" s="98"/>
      <c r="J525" s="98"/>
      <c r="K525" s="98"/>
      <c r="L525" s="98"/>
      <c r="M525" s="98"/>
      <c r="N525" s="98"/>
      <c r="O525" s="98"/>
      <c r="P525" s="98"/>
      <c r="Q525" s="98"/>
      <c r="R525" s="98"/>
      <c r="S525" s="98"/>
      <c r="T525" s="98"/>
      <c r="U525" s="98"/>
      <c r="V525" s="98"/>
      <c r="W525" s="98"/>
      <c r="X525" s="98"/>
      <c r="Y525" s="98"/>
      <c r="Z525" s="98"/>
      <c r="AA525" s="98"/>
      <c r="AB525" s="98"/>
      <c r="AC525" s="98"/>
      <c r="AD525" s="98"/>
      <c r="AE525" s="98"/>
      <c r="AF525" s="98"/>
      <c r="AG525" s="98"/>
      <c r="AH525" s="98"/>
      <c r="AI525" s="98"/>
      <c r="AJ525" s="98"/>
      <c r="AK525" s="98"/>
    </row>
    <row r="526" spans="1:37" ht="12.75">
      <c r="A526" s="244"/>
      <c r="B526" s="245"/>
      <c r="C526" s="244"/>
      <c r="D526" s="244"/>
      <c r="E526" s="244"/>
      <c r="F526" s="98"/>
      <c r="G526" s="98"/>
      <c r="H526" s="98"/>
      <c r="I526" s="98"/>
      <c r="J526" s="98"/>
      <c r="K526" s="98"/>
      <c r="L526" s="98"/>
      <c r="M526" s="98"/>
      <c r="N526" s="98"/>
      <c r="O526" s="98"/>
      <c r="P526" s="98"/>
      <c r="Q526" s="98"/>
      <c r="R526" s="98"/>
      <c r="S526" s="98"/>
      <c r="T526" s="98"/>
      <c r="U526" s="98"/>
      <c r="V526" s="98"/>
      <c r="W526" s="98"/>
      <c r="X526" s="98"/>
      <c r="Y526" s="98"/>
      <c r="Z526" s="98"/>
      <c r="AA526" s="98"/>
      <c r="AB526" s="98"/>
      <c r="AC526" s="98"/>
      <c r="AD526" s="98"/>
      <c r="AE526" s="98"/>
      <c r="AF526" s="98"/>
      <c r="AG526" s="98"/>
      <c r="AH526" s="98"/>
      <c r="AI526" s="98"/>
      <c r="AJ526" s="98"/>
      <c r="AK526" s="98"/>
    </row>
    <row r="527" spans="1:37" ht="12.75">
      <c r="A527" s="244"/>
      <c r="B527" s="245"/>
      <c r="C527" s="244"/>
      <c r="D527" s="244"/>
      <c r="E527" s="244"/>
      <c r="F527" s="98"/>
      <c r="G527" s="98"/>
      <c r="H527" s="98"/>
      <c r="I527" s="98"/>
      <c r="J527" s="98"/>
      <c r="K527" s="98"/>
      <c r="L527" s="98"/>
      <c r="M527" s="98"/>
      <c r="N527" s="98"/>
      <c r="O527" s="98"/>
      <c r="P527" s="98"/>
      <c r="Q527" s="98"/>
      <c r="R527" s="98"/>
      <c r="S527" s="98"/>
      <c r="T527" s="98"/>
      <c r="U527" s="98"/>
      <c r="V527" s="98"/>
      <c r="W527" s="98"/>
      <c r="X527" s="98"/>
      <c r="Y527" s="98"/>
      <c r="Z527" s="98"/>
      <c r="AA527" s="98"/>
      <c r="AB527" s="98"/>
      <c r="AC527" s="98"/>
      <c r="AD527" s="98"/>
      <c r="AE527" s="98"/>
      <c r="AF527" s="98"/>
      <c r="AG527" s="98"/>
      <c r="AH527" s="98"/>
      <c r="AI527" s="98"/>
      <c r="AJ527" s="98"/>
      <c r="AK527" s="98"/>
    </row>
    <row r="528" spans="1:37" ht="12.75">
      <c r="A528" s="244"/>
      <c r="B528" s="245"/>
      <c r="C528" s="244"/>
      <c r="D528" s="244"/>
      <c r="E528" s="244"/>
      <c r="F528" s="98"/>
      <c r="G528" s="98"/>
      <c r="H528" s="98"/>
      <c r="I528" s="98"/>
      <c r="J528" s="98"/>
      <c r="K528" s="98"/>
      <c r="L528" s="98"/>
      <c r="M528" s="98"/>
      <c r="N528" s="98"/>
      <c r="O528" s="98"/>
      <c r="P528" s="98"/>
      <c r="Q528" s="98"/>
      <c r="R528" s="98"/>
      <c r="S528" s="98"/>
      <c r="T528" s="98"/>
      <c r="U528" s="98"/>
      <c r="V528" s="98"/>
      <c r="W528" s="98"/>
      <c r="X528" s="98"/>
      <c r="Y528" s="98"/>
      <c r="Z528" s="98"/>
      <c r="AA528" s="98"/>
      <c r="AB528" s="98"/>
      <c r="AC528" s="98"/>
      <c r="AD528" s="98"/>
      <c r="AE528" s="98"/>
      <c r="AF528" s="98"/>
      <c r="AG528" s="98"/>
      <c r="AH528" s="98"/>
      <c r="AI528" s="98"/>
      <c r="AJ528" s="98"/>
      <c r="AK528" s="98"/>
    </row>
    <row r="529" spans="1:37" ht="12.75">
      <c r="A529" s="244"/>
      <c r="B529" s="245"/>
      <c r="C529" s="244"/>
      <c r="D529" s="244"/>
      <c r="E529" s="244"/>
      <c r="F529" s="98"/>
      <c r="G529" s="98"/>
      <c r="H529" s="98"/>
      <c r="I529" s="98"/>
      <c r="J529" s="98"/>
      <c r="K529" s="98"/>
      <c r="L529" s="98"/>
      <c r="M529" s="98"/>
      <c r="N529" s="98"/>
      <c r="O529" s="98"/>
      <c r="P529" s="98"/>
      <c r="Q529" s="98"/>
      <c r="R529" s="98"/>
      <c r="S529" s="98"/>
      <c r="T529" s="98"/>
      <c r="U529" s="98"/>
      <c r="V529" s="98"/>
      <c r="W529" s="98"/>
      <c r="X529" s="98"/>
      <c r="Y529" s="98"/>
      <c r="Z529" s="98"/>
      <c r="AA529" s="98"/>
      <c r="AB529" s="98"/>
      <c r="AC529" s="98"/>
      <c r="AD529" s="98"/>
      <c r="AE529" s="98"/>
      <c r="AF529" s="98"/>
      <c r="AG529" s="98"/>
      <c r="AH529" s="98"/>
      <c r="AI529" s="98"/>
      <c r="AJ529" s="98"/>
      <c r="AK529" s="98"/>
    </row>
    <row r="530" spans="1:37" ht="12.75">
      <c r="A530" s="244"/>
      <c r="B530" s="245"/>
      <c r="C530" s="244"/>
      <c r="D530" s="244"/>
      <c r="E530" s="244"/>
      <c r="F530" s="98"/>
      <c r="G530" s="98"/>
      <c r="H530" s="98"/>
      <c r="I530" s="98"/>
      <c r="J530" s="98"/>
      <c r="K530" s="98"/>
      <c r="L530" s="98"/>
      <c r="M530" s="98"/>
      <c r="N530" s="98"/>
      <c r="O530" s="98"/>
      <c r="P530" s="98"/>
      <c r="Q530" s="98"/>
      <c r="R530" s="98"/>
      <c r="S530" s="98"/>
      <c r="T530" s="98"/>
      <c r="U530" s="98"/>
      <c r="V530" s="98"/>
      <c r="W530" s="98"/>
      <c r="X530" s="98"/>
      <c r="Y530" s="98"/>
      <c r="Z530" s="98"/>
      <c r="AA530" s="98"/>
      <c r="AB530" s="98"/>
      <c r="AC530" s="98"/>
      <c r="AD530" s="98"/>
      <c r="AE530" s="98"/>
      <c r="AF530" s="98"/>
      <c r="AG530" s="98"/>
      <c r="AH530" s="98"/>
      <c r="AI530" s="98"/>
      <c r="AJ530" s="98"/>
      <c r="AK530" s="98"/>
    </row>
    <row r="531" spans="1:37" ht="12.75">
      <c r="A531" s="244"/>
      <c r="B531" s="245"/>
      <c r="C531" s="244"/>
      <c r="D531" s="244"/>
      <c r="E531" s="244"/>
      <c r="F531" s="98"/>
      <c r="G531" s="98"/>
      <c r="H531" s="98"/>
      <c r="I531" s="98"/>
      <c r="J531" s="98"/>
      <c r="K531" s="98"/>
      <c r="L531" s="98"/>
      <c r="M531" s="98"/>
      <c r="N531" s="98"/>
      <c r="O531" s="98"/>
      <c r="P531" s="98"/>
      <c r="Q531" s="98"/>
      <c r="R531" s="98"/>
      <c r="S531" s="98"/>
      <c r="T531" s="98"/>
      <c r="U531" s="98"/>
      <c r="V531" s="98"/>
      <c r="W531" s="98"/>
      <c r="X531" s="98"/>
      <c r="Y531" s="98"/>
      <c r="Z531" s="98"/>
      <c r="AA531" s="98"/>
      <c r="AB531" s="98"/>
      <c r="AC531" s="98"/>
      <c r="AD531" s="98"/>
      <c r="AE531" s="98"/>
      <c r="AF531" s="98"/>
      <c r="AG531" s="98"/>
      <c r="AH531" s="98"/>
      <c r="AI531" s="98"/>
      <c r="AJ531" s="98"/>
      <c r="AK531" s="98"/>
    </row>
    <row r="532" spans="1:37" ht="12.75">
      <c r="A532" s="244"/>
      <c r="B532" s="245"/>
      <c r="C532" s="244"/>
      <c r="D532" s="244"/>
      <c r="E532" s="244"/>
      <c r="F532" s="98"/>
      <c r="G532" s="98"/>
      <c r="H532" s="98"/>
      <c r="I532" s="98"/>
      <c r="J532" s="98"/>
      <c r="K532" s="98"/>
      <c r="L532" s="98"/>
      <c r="M532" s="98"/>
      <c r="N532" s="98"/>
      <c r="O532" s="98"/>
      <c r="P532" s="98"/>
      <c r="Q532" s="98"/>
      <c r="R532" s="98"/>
      <c r="S532" s="98"/>
      <c r="T532" s="98"/>
      <c r="U532" s="98"/>
      <c r="V532" s="98"/>
      <c r="W532" s="98"/>
      <c r="X532" s="98"/>
      <c r="Y532" s="98"/>
      <c r="Z532" s="98"/>
      <c r="AA532" s="98"/>
      <c r="AB532" s="98"/>
      <c r="AC532" s="98"/>
      <c r="AD532" s="98"/>
      <c r="AE532" s="98"/>
      <c r="AF532" s="98"/>
      <c r="AG532" s="98"/>
      <c r="AH532" s="98"/>
      <c r="AI532" s="98"/>
      <c r="AJ532" s="98"/>
      <c r="AK532" s="98"/>
    </row>
    <row r="533" spans="1:37" ht="12.75">
      <c r="A533" s="244"/>
      <c r="B533" s="245"/>
      <c r="C533" s="244"/>
      <c r="D533" s="244"/>
      <c r="E533" s="244"/>
      <c r="F533" s="98"/>
      <c r="G533" s="98"/>
      <c r="H533" s="98"/>
      <c r="I533" s="98"/>
      <c r="J533" s="98"/>
      <c r="K533" s="98"/>
      <c r="L533" s="98"/>
      <c r="M533" s="98"/>
      <c r="N533" s="98"/>
      <c r="O533" s="98"/>
      <c r="P533" s="98"/>
      <c r="Q533" s="98"/>
      <c r="R533" s="98"/>
      <c r="S533" s="98"/>
      <c r="T533" s="98"/>
      <c r="U533" s="98"/>
      <c r="V533" s="98"/>
      <c r="W533" s="98"/>
      <c r="X533" s="98"/>
      <c r="Y533" s="98"/>
      <c r="Z533" s="98"/>
      <c r="AA533" s="98"/>
      <c r="AB533" s="98"/>
      <c r="AC533" s="98"/>
      <c r="AD533" s="98"/>
      <c r="AE533" s="98"/>
      <c r="AF533" s="98"/>
      <c r="AG533" s="98"/>
      <c r="AH533" s="98"/>
      <c r="AI533" s="98"/>
      <c r="AJ533" s="98"/>
      <c r="AK533" s="98"/>
    </row>
    <row r="534" spans="1:37" ht="12.75">
      <c r="A534" s="244"/>
      <c r="B534" s="245"/>
      <c r="C534" s="244"/>
      <c r="D534" s="244"/>
      <c r="E534" s="244"/>
      <c r="F534" s="98"/>
      <c r="G534" s="98"/>
      <c r="H534" s="98"/>
      <c r="I534" s="98"/>
      <c r="J534" s="98"/>
      <c r="K534" s="98"/>
      <c r="L534" s="98"/>
      <c r="M534" s="98"/>
      <c r="N534" s="98"/>
      <c r="O534" s="98"/>
      <c r="P534" s="98"/>
      <c r="Q534" s="98"/>
      <c r="R534" s="98"/>
      <c r="S534" s="98"/>
      <c r="T534" s="98"/>
      <c r="U534" s="98"/>
      <c r="V534" s="98"/>
      <c r="W534" s="98"/>
      <c r="X534" s="98"/>
      <c r="Y534" s="98"/>
      <c r="Z534" s="98"/>
      <c r="AA534" s="98"/>
      <c r="AB534" s="98"/>
      <c r="AC534" s="98"/>
      <c r="AD534" s="98"/>
      <c r="AE534" s="98"/>
      <c r="AF534" s="98"/>
      <c r="AG534" s="98"/>
      <c r="AH534" s="98"/>
      <c r="AI534" s="98"/>
      <c r="AJ534" s="98"/>
      <c r="AK534" s="98"/>
    </row>
    <row r="535" spans="1:37" ht="12.75">
      <c r="A535" s="244"/>
      <c r="B535" s="245"/>
      <c r="C535" s="244"/>
      <c r="D535" s="244"/>
      <c r="E535" s="244"/>
      <c r="F535" s="247"/>
      <c r="G535" s="248"/>
      <c r="H535" s="98"/>
      <c r="I535" s="98"/>
      <c r="J535" s="98"/>
      <c r="K535" s="98"/>
      <c r="L535" s="98"/>
      <c r="M535" s="98"/>
      <c r="N535" s="98"/>
      <c r="O535" s="98"/>
      <c r="P535" s="98"/>
      <c r="Q535" s="98"/>
      <c r="R535" s="98"/>
      <c r="S535" s="98"/>
      <c r="T535" s="98"/>
      <c r="U535" s="98"/>
      <c r="V535" s="98"/>
      <c r="W535" s="98"/>
      <c r="X535" s="98"/>
      <c r="Y535" s="98"/>
      <c r="Z535" s="98"/>
      <c r="AA535" s="98"/>
      <c r="AB535" s="98"/>
      <c r="AC535" s="98"/>
      <c r="AD535" s="98"/>
      <c r="AE535" s="98"/>
      <c r="AF535" s="98"/>
      <c r="AG535" s="98"/>
      <c r="AH535" s="98"/>
      <c r="AI535" s="98"/>
      <c r="AJ535" s="98"/>
      <c r="AK535" s="98"/>
    </row>
    <row r="536" spans="1:37" ht="12.75">
      <c r="A536" s="244"/>
      <c r="B536" s="245"/>
      <c r="C536" s="244"/>
      <c r="D536" s="244"/>
      <c r="E536" s="244"/>
      <c r="F536" s="8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row>
    <row r="537" spans="1:37" ht="12.75">
      <c r="A537" s="244"/>
      <c r="B537" s="245"/>
      <c r="C537" s="244"/>
      <c r="D537" s="244"/>
      <c r="E537" s="244"/>
      <c r="F537" s="8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row>
    <row r="538" spans="6:8" ht="12.75">
      <c r="F538" s="73"/>
      <c r="H538" s="73"/>
    </row>
    <row r="539" ht="12.75">
      <c r="F539" s="73"/>
    </row>
  </sheetData>
  <sheetProtection/>
  <mergeCells count="3">
    <mergeCell ref="A7:E7"/>
    <mergeCell ref="A10:B10"/>
    <mergeCell ref="A102:B10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I443"/>
  <sheetViews>
    <sheetView zoomScalePageLayoutView="0" workbookViewId="0" topLeftCell="A1">
      <selection activeCell="G6" sqref="G6"/>
    </sheetView>
  </sheetViews>
  <sheetFormatPr defaultColWidth="9.00390625" defaultRowHeight="12.75"/>
  <cols>
    <col min="1" max="1" width="14.375" style="29" customWidth="1"/>
    <col min="2" max="2" width="9.625" style="29" customWidth="1"/>
    <col min="3" max="3" width="56.125" style="29" customWidth="1"/>
    <col min="4" max="4" width="13.625" style="29" hidden="1" customWidth="1"/>
    <col min="5" max="5" width="11.125" style="29" customWidth="1"/>
    <col min="6" max="6" width="11.125" style="29" hidden="1" customWidth="1"/>
    <col min="7" max="7" width="12.875" style="29" customWidth="1"/>
    <col min="8" max="8" width="12.375" style="29" customWidth="1"/>
    <col min="9" max="9" width="13.125" style="29" customWidth="1"/>
    <col min="10" max="16384" width="9.00390625" style="29" customWidth="1"/>
  </cols>
  <sheetData>
    <row r="1" spans="3:6" ht="12.75">
      <c r="C1" s="187" t="s">
        <v>574</v>
      </c>
      <c r="D1" s="187"/>
      <c r="F1" s="187"/>
    </row>
    <row r="2" spans="3:6" ht="12.75">
      <c r="C2" s="187" t="s">
        <v>580</v>
      </c>
      <c r="D2" s="187"/>
      <c r="E2" s="339"/>
      <c r="F2" s="339"/>
    </row>
    <row r="3" spans="3:6" ht="12.75">
      <c r="C3" s="187" t="s">
        <v>58</v>
      </c>
      <c r="D3" s="187"/>
      <c r="F3" s="187"/>
    </row>
    <row r="4" spans="3:6" ht="12.75">
      <c r="C4" s="187" t="s">
        <v>59</v>
      </c>
      <c r="D4" s="187"/>
      <c r="F4" s="187"/>
    </row>
    <row r="5" spans="3:6" ht="12.75">
      <c r="C5" s="187" t="s">
        <v>880</v>
      </c>
      <c r="D5" s="187"/>
      <c r="F5" s="187"/>
    </row>
    <row r="7" spans="1:6" ht="12.75" customHeight="1">
      <c r="A7" s="340" t="s">
        <v>619</v>
      </c>
      <c r="B7" s="340"/>
      <c r="C7" s="340"/>
      <c r="D7" s="340"/>
      <c r="E7" s="340"/>
      <c r="F7" s="340"/>
    </row>
    <row r="8" spans="1:6" ht="12.75">
      <c r="A8" s="340"/>
      <c r="B8" s="340"/>
      <c r="C8" s="340"/>
      <c r="D8" s="340"/>
      <c r="E8" s="340"/>
      <c r="F8" s="340"/>
    </row>
    <row r="9" spans="1:6" ht="12.75">
      <c r="A9" s="340"/>
      <c r="B9" s="340"/>
      <c r="C9" s="340"/>
      <c r="D9" s="340"/>
      <c r="E9" s="340"/>
      <c r="F9" s="340"/>
    </row>
    <row r="10" spans="1:6" ht="12.75">
      <c r="A10" s="340"/>
      <c r="B10" s="340"/>
      <c r="C10" s="340"/>
      <c r="D10" s="340"/>
      <c r="E10" s="340"/>
      <c r="F10" s="340"/>
    </row>
    <row r="12" spans="5:6" ht="12.75">
      <c r="E12" s="30"/>
      <c r="F12" s="30" t="s">
        <v>64</v>
      </c>
    </row>
    <row r="13" spans="1:6" ht="12.75" customHeight="1">
      <c r="A13" s="341" t="s">
        <v>67</v>
      </c>
      <c r="B13" s="341" t="s">
        <v>68</v>
      </c>
      <c r="C13" s="341" t="s">
        <v>69</v>
      </c>
      <c r="D13" s="341" t="s">
        <v>866</v>
      </c>
      <c r="E13" s="341" t="s">
        <v>693</v>
      </c>
      <c r="F13" s="341" t="s">
        <v>694</v>
      </c>
    </row>
    <row r="14" spans="1:6" ht="98.25" customHeight="1">
      <c r="A14" s="342"/>
      <c r="B14" s="342"/>
      <c r="C14" s="342"/>
      <c r="D14" s="342"/>
      <c r="E14" s="342"/>
      <c r="F14" s="342"/>
    </row>
    <row r="15" spans="1:6" ht="25.5">
      <c r="A15" s="52" t="s">
        <v>205</v>
      </c>
      <c r="B15" s="39"/>
      <c r="C15" s="34" t="s">
        <v>164</v>
      </c>
      <c r="D15" s="27">
        <f>D16+D32+D39+D60+D55</f>
        <v>27610.600000000002</v>
      </c>
      <c r="E15" s="27">
        <f>E16+E32+E39+E60+E55</f>
        <v>24043.3</v>
      </c>
      <c r="F15" s="21">
        <f>E15-D15</f>
        <v>-3567.300000000003</v>
      </c>
    </row>
    <row r="16" spans="1:6" ht="25.5">
      <c r="A16" s="36" t="s">
        <v>206</v>
      </c>
      <c r="B16" s="39"/>
      <c r="C16" s="37" t="s">
        <v>165</v>
      </c>
      <c r="D16" s="21">
        <f>D17+D20+D23+D26+D29</f>
        <v>4592.3</v>
      </c>
      <c r="E16" s="21">
        <f>E17+E20+E23+E26+E29</f>
        <v>4944.300000000001</v>
      </c>
      <c r="F16" s="21">
        <f aca="true" t="shared" si="0" ref="F16:F59">E16-D16</f>
        <v>352.0000000000009</v>
      </c>
    </row>
    <row r="17" spans="1:6" ht="25.5">
      <c r="A17" s="36" t="s">
        <v>207</v>
      </c>
      <c r="B17" s="39"/>
      <c r="C17" s="47" t="s">
        <v>8</v>
      </c>
      <c r="D17" s="21">
        <f>D18</f>
        <v>2412.2</v>
      </c>
      <c r="E17" s="21">
        <f>E18</f>
        <v>1784.2</v>
      </c>
      <c r="F17" s="21">
        <f t="shared" si="0"/>
        <v>-627.9999999999998</v>
      </c>
    </row>
    <row r="18" spans="1:6" ht="38.25">
      <c r="A18" s="39"/>
      <c r="B18" s="46">
        <v>600</v>
      </c>
      <c r="C18" s="47" t="s">
        <v>105</v>
      </c>
      <c r="D18" s="21">
        <f>D19</f>
        <v>2412.2</v>
      </c>
      <c r="E18" s="21">
        <f>E19</f>
        <v>1784.2</v>
      </c>
      <c r="F18" s="21">
        <f t="shared" si="0"/>
        <v>-627.9999999999998</v>
      </c>
    </row>
    <row r="19" spans="1:6" ht="12.75">
      <c r="A19" s="39"/>
      <c r="B19" s="46">
        <v>610</v>
      </c>
      <c r="C19" s="47" t="s">
        <v>135</v>
      </c>
      <c r="D19" s="21">
        <v>2412.2</v>
      </c>
      <c r="E19" s="21">
        <v>1784.2</v>
      </c>
      <c r="F19" s="21">
        <f t="shared" si="0"/>
        <v>-627.9999999999998</v>
      </c>
    </row>
    <row r="20" spans="1:6" ht="25.5">
      <c r="A20" s="36" t="s">
        <v>2</v>
      </c>
      <c r="B20" s="46"/>
      <c r="C20" s="47" t="s">
        <v>9</v>
      </c>
      <c r="D20" s="21">
        <f>D21</f>
        <v>581.9</v>
      </c>
      <c r="E20" s="21">
        <f>E21</f>
        <v>667.1</v>
      </c>
      <c r="F20" s="21">
        <f t="shared" si="0"/>
        <v>85.20000000000005</v>
      </c>
    </row>
    <row r="21" spans="1:6" ht="38.25">
      <c r="A21" s="39"/>
      <c r="B21" s="46">
        <v>600</v>
      </c>
      <c r="C21" s="47" t="s">
        <v>105</v>
      </c>
      <c r="D21" s="21">
        <f>D22</f>
        <v>581.9</v>
      </c>
      <c r="E21" s="21">
        <f>E22</f>
        <v>667.1</v>
      </c>
      <c r="F21" s="21">
        <f t="shared" si="0"/>
        <v>85.20000000000005</v>
      </c>
    </row>
    <row r="22" spans="1:6" ht="12.75">
      <c r="A22" s="39"/>
      <c r="B22" s="46">
        <v>610</v>
      </c>
      <c r="C22" s="47" t="s">
        <v>135</v>
      </c>
      <c r="D22" s="21">
        <v>581.9</v>
      </c>
      <c r="E22" s="21">
        <v>667.1</v>
      </c>
      <c r="F22" s="21">
        <f t="shared" si="0"/>
        <v>85.20000000000005</v>
      </c>
    </row>
    <row r="23" spans="1:6" ht="38.25">
      <c r="A23" s="36" t="s">
        <v>3</v>
      </c>
      <c r="B23" s="46"/>
      <c r="C23" s="47" t="s">
        <v>10</v>
      </c>
      <c r="D23" s="21">
        <f>D24</f>
        <v>1598.2</v>
      </c>
      <c r="E23" s="21">
        <f>E24</f>
        <v>2001.3</v>
      </c>
      <c r="F23" s="21">
        <f t="shared" si="0"/>
        <v>403.0999999999999</v>
      </c>
    </row>
    <row r="24" spans="1:6" ht="38.25">
      <c r="A24" s="39"/>
      <c r="B24" s="46">
        <v>600</v>
      </c>
      <c r="C24" s="47" t="s">
        <v>105</v>
      </c>
      <c r="D24" s="21">
        <f>D25</f>
        <v>1598.2</v>
      </c>
      <c r="E24" s="21">
        <f>E25</f>
        <v>2001.3</v>
      </c>
      <c r="F24" s="21">
        <f t="shared" si="0"/>
        <v>403.0999999999999</v>
      </c>
    </row>
    <row r="25" spans="1:6" ht="12.75">
      <c r="A25" s="39"/>
      <c r="B25" s="46">
        <v>610</v>
      </c>
      <c r="C25" s="47" t="s">
        <v>135</v>
      </c>
      <c r="D25" s="21">
        <v>1598.2</v>
      </c>
      <c r="E25" s="21">
        <v>2001.3</v>
      </c>
      <c r="F25" s="21">
        <f t="shared" si="0"/>
        <v>403.0999999999999</v>
      </c>
    </row>
    <row r="26" spans="1:6" ht="40.5" customHeight="1">
      <c r="A26" s="36" t="s">
        <v>6</v>
      </c>
      <c r="B26" s="39"/>
      <c r="C26" s="47" t="s">
        <v>5</v>
      </c>
      <c r="D26" s="21">
        <f>D27</f>
        <v>0</v>
      </c>
      <c r="E26" s="21">
        <f>E27</f>
        <v>145.1</v>
      </c>
      <c r="F26" s="21">
        <f t="shared" si="0"/>
        <v>145.1</v>
      </c>
    </row>
    <row r="27" spans="1:6" ht="25.5">
      <c r="A27" s="39"/>
      <c r="B27" s="39">
        <v>600</v>
      </c>
      <c r="C27" s="47" t="s">
        <v>167</v>
      </c>
      <c r="D27" s="21">
        <f>D28</f>
        <v>0</v>
      </c>
      <c r="E27" s="21">
        <f>E28</f>
        <v>145.1</v>
      </c>
      <c r="F27" s="21">
        <f t="shared" si="0"/>
        <v>145.1</v>
      </c>
    </row>
    <row r="28" spans="1:6" ht="12.75">
      <c r="A28" s="39"/>
      <c r="B28" s="39">
        <v>610</v>
      </c>
      <c r="C28" s="55" t="s">
        <v>135</v>
      </c>
      <c r="D28" s="21">
        <v>0</v>
      </c>
      <c r="E28" s="21">
        <v>145.1</v>
      </c>
      <c r="F28" s="21">
        <f t="shared" si="0"/>
        <v>145.1</v>
      </c>
    </row>
    <row r="29" spans="1:6" ht="25.5">
      <c r="A29" s="60" t="s">
        <v>867</v>
      </c>
      <c r="B29" s="46"/>
      <c r="C29" s="47" t="s">
        <v>50</v>
      </c>
      <c r="D29" s="21">
        <f>D30</f>
        <v>0</v>
      </c>
      <c r="E29" s="21">
        <f>E30</f>
        <v>346.6</v>
      </c>
      <c r="F29" s="21">
        <f t="shared" si="0"/>
        <v>346.6</v>
      </c>
    </row>
    <row r="30" spans="1:6" ht="38.25">
      <c r="A30" s="39"/>
      <c r="B30" s="46">
        <v>600</v>
      </c>
      <c r="C30" s="47" t="s">
        <v>105</v>
      </c>
      <c r="D30" s="21">
        <f>D31</f>
        <v>0</v>
      </c>
      <c r="E30" s="21">
        <f>E31</f>
        <v>346.6</v>
      </c>
      <c r="F30" s="21">
        <f t="shared" si="0"/>
        <v>346.6</v>
      </c>
    </row>
    <row r="31" spans="1:6" ht="12.75">
      <c r="A31" s="39"/>
      <c r="B31" s="46">
        <v>610</v>
      </c>
      <c r="C31" s="47" t="s">
        <v>135</v>
      </c>
      <c r="D31" s="21">
        <v>0</v>
      </c>
      <c r="E31" s="21">
        <f>155+191.6</f>
        <v>346.6</v>
      </c>
      <c r="F31" s="21">
        <f t="shared" si="0"/>
        <v>346.6</v>
      </c>
    </row>
    <row r="32" spans="1:6" ht="25.5">
      <c r="A32" s="36" t="s">
        <v>208</v>
      </c>
      <c r="B32" s="39"/>
      <c r="C32" s="37" t="s">
        <v>166</v>
      </c>
      <c r="D32" s="21">
        <f>D33+D36</f>
        <v>7835.9</v>
      </c>
      <c r="E32" s="21">
        <f>E33+E36</f>
        <v>6020.2</v>
      </c>
      <c r="F32" s="21">
        <f t="shared" si="0"/>
        <v>-1815.6999999999998</v>
      </c>
    </row>
    <row r="33" spans="1:6" ht="25.5">
      <c r="A33" s="36" t="s">
        <v>209</v>
      </c>
      <c r="B33" s="39"/>
      <c r="C33" s="37" t="s">
        <v>11</v>
      </c>
      <c r="D33" s="21">
        <f>D34</f>
        <v>7835.9</v>
      </c>
      <c r="E33" s="21">
        <f>E34</f>
        <v>5952.7</v>
      </c>
      <c r="F33" s="21">
        <f t="shared" si="0"/>
        <v>-1883.1999999999998</v>
      </c>
    </row>
    <row r="34" spans="1:6" ht="25.5">
      <c r="A34" s="39"/>
      <c r="B34" s="39">
        <v>600</v>
      </c>
      <c r="C34" s="47" t="s">
        <v>167</v>
      </c>
      <c r="D34" s="21">
        <f>D35</f>
        <v>7835.9</v>
      </c>
      <c r="E34" s="21">
        <f>E35</f>
        <v>5952.7</v>
      </c>
      <c r="F34" s="21">
        <f t="shared" si="0"/>
        <v>-1883.1999999999998</v>
      </c>
    </row>
    <row r="35" spans="1:6" ht="12.75">
      <c r="A35" s="39"/>
      <c r="B35" s="39">
        <v>610</v>
      </c>
      <c r="C35" s="55" t="s">
        <v>135</v>
      </c>
      <c r="D35" s="21">
        <v>7835.9</v>
      </c>
      <c r="E35" s="21">
        <v>5952.7</v>
      </c>
      <c r="F35" s="21">
        <f t="shared" si="0"/>
        <v>-1883.1999999999998</v>
      </c>
    </row>
    <row r="36" spans="1:6" ht="43.5" customHeight="1">
      <c r="A36" s="36" t="s">
        <v>4</v>
      </c>
      <c r="B36" s="39"/>
      <c r="C36" s="47" t="s">
        <v>5</v>
      </c>
      <c r="D36" s="21">
        <f>D37</f>
        <v>0</v>
      </c>
      <c r="E36" s="21">
        <f>E37</f>
        <v>67.5</v>
      </c>
      <c r="F36" s="21">
        <f t="shared" si="0"/>
        <v>67.5</v>
      </c>
    </row>
    <row r="37" spans="1:6" ht="25.5">
      <c r="A37" s="39"/>
      <c r="B37" s="39">
        <v>600</v>
      </c>
      <c r="C37" s="47" t="s">
        <v>167</v>
      </c>
      <c r="D37" s="21">
        <f>D38</f>
        <v>0</v>
      </c>
      <c r="E37" s="21">
        <f>E38</f>
        <v>67.5</v>
      </c>
      <c r="F37" s="21">
        <f t="shared" si="0"/>
        <v>67.5</v>
      </c>
    </row>
    <row r="38" spans="1:6" ht="12.75">
      <c r="A38" s="39"/>
      <c r="B38" s="39">
        <v>610</v>
      </c>
      <c r="C38" s="55" t="s">
        <v>135</v>
      </c>
      <c r="D38" s="21">
        <v>0</v>
      </c>
      <c r="E38" s="21">
        <v>67.5</v>
      </c>
      <c r="F38" s="21">
        <f t="shared" si="0"/>
        <v>67.5</v>
      </c>
    </row>
    <row r="39" spans="1:6" ht="25.5">
      <c r="A39" s="36" t="s">
        <v>210</v>
      </c>
      <c r="B39" s="39"/>
      <c r="C39" s="37" t="s">
        <v>168</v>
      </c>
      <c r="D39" s="21">
        <f>D40+D43+D49+D52+D46</f>
        <v>12953.2</v>
      </c>
      <c r="E39" s="21">
        <f>E40+E43+E49+E52+E46</f>
        <v>12923.8</v>
      </c>
      <c r="F39" s="21">
        <f t="shared" si="0"/>
        <v>-29.400000000001455</v>
      </c>
    </row>
    <row r="40" spans="1:6" ht="38.25">
      <c r="A40" s="36" t="s">
        <v>211</v>
      </c>
      <c r="B40" s="39"/>
      <c r="C40" s="37" t="s">
        <v>17</v>
      </c>
      <c r="D40" s="21">
        <f>D41</f>
        <v>5988.3</v>
      </c>
      <c r="E40" s="21">
        <f>E41</f>
        <v>5050.8</v>
      </c>
      <c r="F40" s="21">
        <f t="shared" si="0"/>
        <v>-937.5</v>
      </c>
    </row>
    <row r="41" spans="1:6" ht="38.25">
      <c r="A41" s="39"/>
      <c r="B41" s="46">
        <v>600</v>
      </c>
      <c r="C41" s="47" t="s">
        <v>105</v>
      </c>
      <c r="D41" s="21">
        <f>D42</f>
        <v>5988.3</v>
      </c>
      <c r="E41" s="21">
        <f>E42</f>
        <v>5050.8</v>
      </c>
      <c r="F41" s="21">
        <f t="shared" si="0"/>
        <v>-937.5</v>
      </c>
    </row>
    <row r="42" spans="1:6" ht="12.75">
      <c r="A42" s="39"/>
      <c r="B42" s="46">
        <v>610</v>
      </c>
      <c r="C42" s="47" t="s">
        <v>135</v>
      </c>
      <c r="D42" s="21">
        <v>5988.3</v>
      </c>
      <c r="E42" s="21">
        <v>5050.8</v>
      </c>
      <c r="F42" s="21">
        <f t="shared" si="0"/>
        <v>-937.5</v>
      </c>
    </row>
    <row r="43" spans="1:6" ht="25.5">
      <c r="A43" s="36" t="s">
        <v>212</v>
      </c>
      <c r="B43" s="46"/>
      <c r="C43" s="47" t="s">
        <v>12</v>
      </c>
      <c r="D43" s="21">
        <f>D44</f>
        <v>5864.9</v>
      </c>
      <c r="E43" s="21">
        <f>E44</f>
        <v>5759.5</v>
      </c>
      <c r="F43" s="21">
        <f t="shared" si="0"/>
        <v>-105.39999999999964</v>
      </c>
    </row>
    <row r="44" spans="1:6" ht="38.25">
      <c r="A44" s="39"/>
      <c r="B44" s="46">
        <v>600</v>
      </c>
      <c r="C44" s="47" t="s">
        <v>105</v>
      </c>
      <c r="D44" s="21">
        <f>D45</f>
        <v>5864.9</v>
      </c>
      <c r="E44" s="21">
        <f>E45</f>
        <v>5759.5</v>
      </c>
      <c r="F44" s="21">
        <f t="shared" si="0"/>
        <v>-105.39999999999964</v>
      </c>
    </row>
    <row r="45" spans="1:6" ht="12.75">
      <c r="A45" s="39"/>
      <c r="B45" s="46">
        <v>610</v>
      </c>
      <c r="C45" s="47" t="s">
        <v>135</v>
      </c>
      <c r="D45" s="21">
        <v>5864.9</v>
      </c>
      <c r="E45" s="21">
        <f>6032-603.2+650+120-439.3</f>
        <v>5759.5</v>
      </c>
      <c r="F45" s="21">
        <f t="shared" si="0"/>
        <v>-105.39999999999964</v>
      </c>
    </row>
    <row r="46" spans="1:6" ht="39" customHeight="1">
      <c r="A46" s="36" t="s">
        <v>7</v>
      </c>
      <c r="B46" s="39"/>
      <c r="C46" s="47" t="s">
        <v>5</v>
      </c>
      <c r="D46" s="21">
        <f>D47</f>
        <v>0</v>
      </c>
      <c r="E46" s="21">
        <f>E47</f>
        <v>353.5</v>
      </c>
      <c r="F46" s="21">
        <f t="shared" si="0"/>
        <v>353.5</v>
      </c>
    </row>
    <row r="47" spans="1:6" ht="25.5">
      <c r="A47" s="39"/>
      <c r="B47" s="39">
        <v>600</v>
      </c>
      <c r="C47" s="47" t="s">
        <v>167</v>
      </c>
      <c r="D47" s="21">
        <f>D48</f>
        <v>0</v>
      </c>
      <c r="E47" s="21">
        <f>E48</f>
        <v>353.5</v>
      </c>
      <c r="F47" s="21">
        <f t="shared" si="0"/>
        <v>353.5</v>
      </c>
    </row>
    <row r="48" spans="1:6" ht="12.75">
      <c r="A48" s="39"/>
      <c r="B48" s="39">
        <v>610</v>
      </c>
      <c r="C48" s="55" t="s">
        <v>135</v>
      </c>
      <c r="D48" s="21">
        <v>0</v>
      </c>
      <c r="E48" s="21">
        <f>503.5-150</f>
        <v>353.5</v>
      </c>
      <c r="F48" s="21">
        <f t="shared" si="0"/>
        <v>353.5</v>
      </c>
    </row>
    <row r="49" spans="1:6" ht="25.5">
      <c r="A49" s="36" t="s">
        <v>213</v>
      </c>
      <c r="B49" s="46"/>
      <c r="C49" s="47" t="s">
        <v>356</v>
      </c>
      <c r="D49" s="21">
        <f>D50</f>
        <v>600</v>
      </c>
      <c r="E49" s="21">
        <f>E50</f>
        <v>1260</v>
      </c>
      <c r="F49" s="21">
        <f t="shared" si="0"/>
        <v>660</v>
      </c>
    </row>
    <row r="50" spans="1:6" ht="38.25">
      <c r="A50" s="39"/>
      <c r="B50" s="46">
        <v>600</v>
      </c>
      <c r="C50" s="47" t="s">
        <v>105</v>
      </c>
      <c r="D50" s="21">
        <f>D51</f>
        <v>600</v>
      </c>
      <c r="E50" s="21">
        <f>E51</f>
        <v>1260</v>
      </c>
      <c r="F50" s="21">
        <f t="shared" si="0"/>
        <v>660</v>
      </c>
    </row>
    <row r="51" spans="1:6" ht="12.75">
      <c r="A51" s="39"/>
      <c r="B51" s="46">
        <v>610</v>
      </c>
      <c r="C51" s="47" t="s">
        <v>135</v>
      </c>
      <c r="D51" s="21">
        <v>600</v>
      </c>
      <c r="E51" s="21">
        <v>1260</v>
      </c>
      <c r="F51" s="21">
        <f t="shared" si="0"/>
        <v>660</v>
      </c>
    </row>
    <row r="52" spans="1:6" ht="25.5">
      <c r="A52" s="36" t="s">
        <v>214</v>
      </c>
      <c r="B52" s="46"/>
      <c r="C52" s="47" t="s">
        <v>196</v>
      </c>
      <c r="D52" s="21">
        <f>D53</f>
        <v>500</v>
      </c>
      <c r="E52" s="21">
        <f>E53</f>
        <v>500</v>
      </c>
      <c r="F52" s="21">
        <f t="shared" si="0"/>
        <v>0</v>
      </c>
    </row>
    <row r="53" spans="1:6" ht="12.75">
      <c r="A53" s="39"/>
      <c r="B53" s="39">
        <v>200</v>
      </c>
      <c r="C53" s="37" t="s">
        <v>80</v>
      </c>
      <c r="D53" s="21">
        <f>D54</f>
        <v>500</v>
      </c>
      <c r="E53" s="21">
        <f>E54</f>
        <v>500</v>
      </c>
      <c r="F53" s="21">
        <f t="shared" si="0"/>
        <v>0</v>
      </c>
    </row>
    <row r="54" spans="1:6" ht="12.75">
      <c r="A54" s="39"/>
      <c r="B54" s="46">
        <v>240</v>
      </c>
      <c r="C54" s="55" t="s">
        <v>81</v>
      </c>
      <c r="D54" s="21">
        <v>500</v>
      </c>
      <c r="E54" s="21">
        <v>500</v>
      </c>
      <c r="F54" s="21">
        <f t="shared" si="0"/>
        <v>0</v>
      </c>
    </row>
    <row r="55" spans="1:6" ht="38.25">
      <c r="A55" s="39" t="s">
        <v>14</v>
      </c>
      <c r="B55" s="39"/>
      <c r="C55" s="47" t="s">
        <v>362</v>
      </c>
      <c r="D55" s="21">
        <f aca="true" t="shared" si="1" ref="D55:E58">D56</f>
        <v>0</v>
      </c>
      <c r="E55" s="21">
        <f t="shared" si="1"/>
        <v>155</v>
      </c>
      <c r="F55" s="21">
        <f t="shared" si="0"/>
        <v>155</v>
      </c>
    </row>
    <row r="56" spans="1:6" ht="38.25">
      <c r="A56" s="39" t="s">
        <v>15</v>
      </c>
      <c r="B56" s="46"/>
      <c r="C56" s="47" t="s">
        <v>16</v>
      </c>
      <c r="D56" s="21">
        <f t="shared" si="1"/>
        <v>0</v>
      </c>
      <c r="E56" s="21">
        <f t="shared" si="1"/>
        <v>155</v>
      </c>
      <c r="F56" s="21">
        <f t="shared" si="0"/>
        <v>155</v>
      </c>
    </row>
    <row r="57" spans="1:6" ht="25.5">
      <c r="A57" s="39" t="s">
        <v>700</v>
      </c>
      <c r="B57" s="46"/>
      <c r="C57" s="47" t="s">
        <v>701</v>
      </c>
      <c r="D57" s="21">
        <f t="shared" si="1"/>
        <v>0</v>
      </c>
      <c r="E57" s="21">
        <f t="shared" si="1"/>
        <v>155</v>
      </c>
      <c r="F57" s="21">
        <f t="shared" si="0"/>
        <v>155</v>
      </c>
    </row>
    <row r="58" spans="1:6" ht="38.25">
      <c r="A58" s="39"/>
      <c r="B58" s="46">
        <v>600</v>
      </c>
      <c r="C58" s="47" t="s">
        <v>105</v>
      </c>
      <c r="D58" s="21">
        <f t="shared" si="1"/>
        <v>0</v>
      </c>
      <c r="E58" s="21">
        <f t="shared" si="1"/>
        <v>155</v>
      </c>
      <c r="F58" s="21">
        <f t="shared" si="0"/>
        <v>155</v>
      </c>
    </row>
    <row r="59" spans="1:6" ht="12.75">
      <c r="A59" s="39"/>
      <c r="B59" s="46">
        <v>610</v>
      </c>
      <c r="C59" s="47" t="s">
        <v>135</v>
      </c>
      <c r="D59" s="21">
        <v>0</v>
      </c>
      <c r="E59" s="21">
        <v>155</v>
      </c>
      <c r="F59" s="21">
        <f t="shared" si="0"/>
        <v>155</v>
      </c>
    </row>
    <row r="60" spans="1:6" ht="25.5">
      <c r="A60" s="39" t="s">
        <v>584</v>
      </c>
      <c r="B60" s="46"/>
      <c r="C60" s="47" t="s">
        <v>585</v>
      </c>
      <c r="D60" s="21">
        <f>D61</f>
        <v>2229.2</v>
      </c>
      <c r="E60" s="21">
        <f>E61</f>
        <v>0</v>
      </c>
      <c r="F60" s="21">
        <f>E60-D60</f>
        <v>-2229.2</v>
      </c>
    </row>
    <row r="61" spans="1:6" ht="38.25">
      <c r="A61" s="39"/>
      <c r="B61" s="46">
        <v>600</v>
      </c>
      <c r="C61" s="47" t="s">
        <v>105</v>
      </c>
      <c r="D61" s="21">
        <f>D62</f>
        <v>2229.2</v>
      </c>
      <c r="E61" s="21">
        <f>E62</f>
        <v>0</v>
      </c>
      <c r="F61" s="21">
        <f>E61-D61</f>
        <v>-2229.2</v>
      </c>
    </row>
    <row r="62" spans="1:6" ht="12.75">
      <c r="A62" s="39"/>
      <c r="B62" s="46">
        <v>610</v>
      </c>
      <c r="C62" s="47" t="s">
        <v>135</v>
      </c>
      <c r="D62" s="21">
        <v>2229.2</v>
      </c>
      <c r="E62" s="21">
        <v>0</v>
      </c>
      <c r="F62" s="21">
        <f>E62-D62</f>
        <v>-2229.2</v>
      </c>
    </row>
    <row r="63" spans="1:6" ht="38.25">
      <c r="A63" s="52" t="s">
        <v>215</v>
      </c>
      <c r="B63" s="46"/>
      <c r="C63" s="59" t="s">
        <v>860</v>
      </c>
      <c r="D63" s="27">
        <f>D64+D76+D86+D89+D92+D95</f>
        <v>13193</v>
      </c>
      <c r="E63" s="27">
        <f>E64+E76+E86+E89+E92+E95</f>
        <v>13037.4</v>
      </c>
      <c r="F63" s="21">
        <f aca="true" t="shared" si="2" ref="F63:F112">E63-D63</f>
        <v>-155.60000000000036</v>
      </c>
    </row>
    <row r="64" spans="1:6" ht="25.5">
      <c r="A64" s="36" t="s">
        <v>216</v>
      </c>
      <c r="B64" s="39"/>
      <c r="C64" s="37" t="s">
        <v>184</v>
      </c>
      <c r="D64" s="21">
        <f>D65+D72</f>
        <v>10660.9</v>
      </c>
      <c r="E64" s="21">
        <f>E65+E72</f>
        <v>9044.5</v>
      </c>
      <c r="F64" s="21">
        <f t="shared" si="2"/>
        <v>-1616.3999999999996</v>
      </c>
    </row>
    <row r="65" spans="1:6" ht="25.5">
      <c r="A65" s="36" t="s">
        <v>23</v>
      </c>
      <c r="B65" s="39"/>
      <c r="C65" s="37" t="s">
        <v>24</v>
      </c>
      <c r="D65" s="21">
        <f>D66+D69</f>
        <v>10660.9</v>
      </c>
      <c r="E65" s="21">
        <f>E66+E69</f>
        <v>8894.5</v>
      </c>
      <c r="F65" s="21">
        <f t="shared" si="2"/>
        <v>-1766.3999999999996</v>
      </c>
    </row>
    <row r="66" spans="1:6" ht="38.25">
      <c r="A66" s="36" t="s">
        <v>25</v>
      </c>
      <c r="B66" s="39"/>
      <c r="C66" s="37" t="s">
        <v>18</v>
      </c>
      <c r="D66" s="21">
        <f>D67</f>
        <v>6465.9</v>
      </c>
      <c r="E66" s="21">
        <f>E67</f>
        <v>5128</v>
      </c>
      <c r="F66" s="21">
        <f t="shared" si="2"/>
        <v>-1337.8999999999996</v>
      </c>
    </row>
    <row r="67" spans="1:6" ht="25.5">
      <c r="A67" s="46"/>
      <c r="B67" s="46">
        <v>600</v>
      </c>
      <c r="C67" s="37" t="s">
        <v>167</v>
      </c>
      <c r="D67" s="28">
        <f>D68</f>
        <v>6465.9</v>
      </c>
      <c r="E67" s="28">
        <f>E68</f>
        <v>5128</v>
      </c>
      <c r="F67" s="21">
        <f t="shared" si="2"/>
        <v>-1337.8999999999996</v>
      </c>
    </row>
    <row r="68" spans="1:6" ht="12.75">
      <c r="A68" s="46"/>
      <c r="B68" s="46">
        <v>610</v>
      </c>
      <c r="C68" s="55" t="s">
        <v>135</v>
      </c>
      <c r="D68" s="28">
        <v>6465.9</v>
      </c>
      <c r="E68" s="21">
        <v>5128</v>
      </c>
      <c r="F68" s="21">
        <f t="shared" si="2"/>
        <v>-1337.8999999999996</v>
      </c>
    </row>
    <row r="69" spans="1:6" ht="38.25">
      <c r="A69" s="60" t="s">
        <v>26</v>
      </c>
      <c r="B69" s="46"/>
      <c r="C69" s="47" t="s">
        <v>19</v>
      </c>
      <c r="D69" s="28">
        <f>D70</f>
        <v>4195</v>
      </c>
      <c r="E69" s="28">
        <f>E70</f>
        <v>3766.5</v>
      </c>
      <c r="F69" s="21">
        <f t="shared" si="2"/>
        <v>-428.5</v>
      </c>
    </row>
    <row r="70" spans="1:9" ht="25.5">
      <c r="A70" s="46"/>
      <c r="B70" s="46">
        <v>600</v>
      </c>
      <c r="C70" s="37" t="s">
        <v>167</v>
      </c>
      <c r="D70" s="28">
        <f>D71</f>
        <v>4195</v>
      </c>
      <c r="E70" s="28">
        <f>E71</f>
        <v>3766.5</v>
      </c>
      <c r="F70" s="21">
        <f t="shared" si="2"/>
        <v>-428.5</v>
      </c>
      <c r="I70" s="73"/>
    </row>
    <row r="71" spans="1:6" ht="12.75">
      <c r="A71" s="46"/>
      <c r="B71" s="46">
        <v>610</v>
      </c>
      <c r="C71" s="55" t="s">
        <v>135</v>
      </c>
      <c r="D71" s="28">
        <v>4195</v>
      </c>
      <c r="E71" s="21">
        <v>3766.5</v>
      </c>
      <c r="F71" s="21">
        <f t="shared" si="2"/>
        <v>-428.5</v>
      </c>
    </row>
    <row r="72" spans="1:6" ht="38.25">
      <c r="A72" s="60" t="s">
        <v>28</v>
      </c>
      <c r="B72" s="46"/>
      <c r="C72" s="47" t="s">
        <v>27</v>
      </c>
      <c r="D72" s="28">
        <f aca="true" t="shared" si="3" ref="D72:E74">D73</f>
        <v>0</v>
      </c>
      <c r="E72" s="28">
        <f t="shared" si="3"/>
        <v>150</v>
      </c>
      <c r="F72" s="21">
        <f t="shared" si="2"/>
        <v>150</v>
      </c>
    </row>
    <row r="73" spans="1:6" ht="25.5">
      <c r="A73" s="60" t="s">
        <v>29</v>
      </c>
      <c r="B73" s="46"/>
      <c r="C73" s="47" t="s">
        <v>868</v>
      </c>
      <c r="D73" s="28">
        <f t="shared" si="3"/>
        <v>0</v>
      </c>
      <c r="E73" s="28">
        <f t="shared" si="3"/>
        <v>150</v>
      </c>
      <c r="F73" s="21">
        <f t="shared" si="2"/>
        <v>150</v>
      </c>
    </row>
    <row r="74" spans="1:6" ht="25.5">
      <c r="A74" s="46"/>
      <c r="B74" s="46">
        <v>600</v>
      </c>
      <c r="C74" s="37" t="s">
        <v>167</v>
      </c>
      <c r="D74" s="28">
        <f t="shared" si="3"/>
        <v>0</v>
      </c>
      <c r="E74" s="28">
        <f t="shared" si="3"/>
        <v>150</v>
      </c>
      <c r="F74" s="21">
        <f t="shared" si="2"/>
        <v>150</v>
      </c>
    </row>
    <row r="75" spans="1:6" ht="12.75">
      <c r="A75" s="46"/>
      <c r="B75" s="46">
        <v>610</v>
      </c>
      <c r="C75" s="55" t="s">
        <v>135</v>
      </c>
      <c r="D75" s="28">
        <v>0</v>
      </c>
      <c r="E75" s="21">
        <v>150</v>
      </c>
      <c r="F75" s="21">
        <f t="shared" si="2"/>
        <v>150</v>
      </c>
    </row>
    <row r="76" spans="1:6" ht="12.75">
      <c r="A76" s="36" t="s">
        <v>217</v>
      </c>
      <c r="B76" s="46"/>
      <c r="C76" s="47" t="s">
        <v>170</v>
      </c>
      <c r="D76" s="21">
        <f>D77+D80+D83</f>
        <v>2432.1</v>
      </c>
      <c r="E76" s="21">
        <f>E77+E80+E83</f>
        <v>2819.6000000000004</v>
      </c>
      <c r="F76" s="21">
        <f t="shared" si="2"/>
        <v>387.50000000000045</v>
      </c>
    </row>
    <row r="77" spans="1:6" ht="25.5">
      <c r="A77" s="36" t="s">
        <v>218</v>
      </c>
      <c r="B77" s="46"/>
      <c r="C77" s="47" t="s">
        <v>13</v>
      </c>
      <c r="D77" s="21">
        <f>D78</f>
        <v>1288</v>
      </c>
      <c r="E77" s="21">
        <f>E78</f>
        <v>1371.7</v>
      </c>
      <c r="F77" s="21">
        <f t="shared" si="2"/>
        <v>83.70000000000005</v>
      </c>
    </row>
    <row r="78" spans="1:6" ht="38.25">
      <c r="A78" s="39"/>
      <c r="B78" s="46">
        <v>600</v>
      </c>
      <c r="C78" s="47" t="s">
        <v>105</v>
      </c>
      <c r="D78" s="21">
        <f>D79</f>
        <v>1288</v>
      </c>
      <c r="E78" s="21">
        <f>E79</f>
        <v>1371.7</v>
      </c>
      <c r="F78" s="21">
        <f t="shared" si="2"/>
        <v>83.70000000000005</v>
      </c>
    </row>
    <row r="79" spans="1:6" ht="12.75">
      <c r="A79" s="39"/>
      <c r="B79" s="46">
        <v>610</v>
      </c>
      <c r="C79" s="47" t="s">
        <v>135</v>
      </c>
      <c r="D79" s="21">
        <v>1288</v>
      </c>
      <c r="E79" s="21">
        <v>1371.7</v>
      </c>
      <c r="F79" s="21">
        <f t="shared" si="2"/>
        <v>83.70000000000005</v>
      </c>
    </row>
    <row r="80" spans="1:6" ht="38.25">
      <c r="A80" s="36" t="s">
        <v>219</v>
      </c>
      <c r="B80" s="46"/>
      <c r="C80" s="47" t="s">
        <v>17</v>
      </c>
      <c r="D80" s="21">
        <f>D81</f>
        <v>1074.1</v>
      </c>
      <c r="E80" s="21">
        <f>E81</f>
        <v>1347.9</v>
      </c>
      <c r="F80" s="21">
        <f t="shared" si="2"/>
        <v>273.8000000000002</v>
      </c>
    </row>
    <row r="81" spans="1:6" ht="38.25">
      <c r="A81" s="39"/>
      <c r="B81" s="46">
        <v>600</v>
      </c>
      <c r="C81" s="47" t="s">
        <v>105</v>
      </c>
      <c r="D81" s="21">
        <f>D82</f>
        <v>1074.1</v>
      </c>
      <c r="E81" s="21">
        <f>E82</f>
        <v>1347.9</v>
      </c>
      <c r="F81" s="21">
        <f t="shared" si="2"/>
        <v>273.8000000000002</v>
      </c>
    </row>
    <row r="82" spans="1:6" ht="12.75">
      <c r="A82" s="39"/>
      <c r="B82" s="46">
        <v>610</v>
      </c>
      <c r="C82" s="47" t="s">
        <v>135</v>
      </c>
      <c r="D82" s="21">
        <v>1074.1</v>
      </c>
      <c r="E82" s="21">
        <v>1347.9</v>
      </c>
      <c r="F82" s="21">
        <f t="shared" si="2"/>
        <v>273.8000000000002</v>
      </c>
    </row>
    <row r="83" spans="1:6" ht="12.75">
      <c r="A83" s="36" t="s">
        <v>20</v>
      </c>
      <c r="B83" s="46"/>
      <c r="C83" s="47" t="s">
        <v>171</v>
      </c>
      <c r="D83" s="21">
        <f>D84</f>
        <v>70</v>
      </c>
      <c r="E83" s="21">
        <f>E84</f>
        <v>100</v>
      </c>
      <c r="F83" s="21">
        <f t="shared" si="2"/>
        <v>30</v>
      </c>
    </row>
    <row r="84" spans="1:6" ht="38.25">
      <c r="A84" s="39"/>
      <c r="B84" s="46">
        <v>600</v>
      </c>
      <c r="C84" s="47" t="s">
        <v>105</v>
      </c>
      <c r="D84" s="21">
        <f>D85</f>
        <v>70</v>
      </c>
      <c r="E84" s="21">
        <f>E85</f>
        <v>100</v>
      </c>
      <c r="F84" s="21">
        <f t="shared" si="2"/>
        <v>30</v>
      </c>
    </row>
    <row r="85" spans="1:6" ht="12.75">
      <c r="A85" s="39"/>
      <c r="B85" s="46">
        <v>610</v>
      </c>
      <c r="C85" s="47" t="s">
        <v>135</v>
      </c>
      <c r="D85" s="21">
        <v>70</v>
      </c>
      <c r="E85" s="21">
        <v>100</v>
      </c>
      <c r="F85" s="21">
        <f t="shared" si="2"/>
        <v>30</v>
      </c>
    </row>
    <row r="86" spans="1:6" ht="41.25" customHeight="1">
      <c r="A86" s="36" t="s">
        <v>21</v>
      </c>
      <c r="B86" s="46"/>
      <c r="C86" s="47" t="s">
        <v>5</v>
      </c>
      <c r="D86" s="21">
        <f>D87</f>
        <v>0</v>
      </c>
      <c r="E86" s="21">
        <f>E87</f>
        <v>222.4</v>
      </c>
      <c r="F86" s="21">
        <f t="shared" si="2"/>
        <v>222.4</v>
      </c>
    </row>
    <row r="87" spans="1:6" ht="39.75" customHeight="1">
      <c r="A87" s="39"/>
      <c r="B87" s="46">
        <v>600</v>
      </c>
      <c r="C87" s="47" t="s">
        <v>105</v>
      </c>
      <c r="D87" s="21">
        <f>D88</f>
        <v>0</v>
      </c>
      <c r="E87" s="21">
        <f>E88</f>
        <v>222.4</v>
      </c>
      <c r="F87" s="21">
        <f t="shared" si="2"/>
        <v>222.4</v>
      </c>
    </row>
    <row r="88" spans="1:6" ht="12.75">
      <c r="A88" s="39"/>
      <c r="B88" s="46">
        <v>610</v>
      </c>
      <c r="C88" s="47" t="s">
        <v>135</v>
      </c>
      <c r="D88" s="21">
        <v>0</v>
      </c>
      <c r="E88" s="21">
        <v>222.4</v>
      </c>
      <c r="F88" s="21">
        <f t="shared" si="2"/>
        <v>222.4</v>
      </c>
    </row>
    <row r="89" spans="1:6" ht="12.75">
      <c r="A89" s="36" t="s">
        <v>22</v>
      </c>
      <c r="B89" s="46"/>
      <c r="C89" s="47" t="s">
        <v>169</v>
      </c>
      <c r="D89" s="21">
        <f>D90</f>
        <v>100</v>
      </c>
      <c r="E89" s="21">
        <f>E90</f>
        <v>0</v>
      </c>
      <c r="F89" s="21">
        <f t="shared" si="2"/>
        <v>-100</v>
      </c>
    </row>
    <row r="90" spans="1:6" ht="38.25">
      <c r="A90" s="39"/>
      <c r="B90" s="46">
        <v>600</v>
      </c>
      <c r="C90" s="47" t="s">
        <v>105</v>
      </c>
      <c r="D90" s="21">
        <f>D91</f>
        <v>100</v>
      </c>
      <c r="E90" s="21">
        <f>E91</f>
        <v>0</v>
      </c>
      <c r="F90" s="21">
        <f t="shared" si="2"/>
        <v>-100</v>
      </c>
    </row>
    <row r="91" spans="1:6" ht="12.75">
      <c r="A91" s="39"/>
      <c r="B91" s="46">
        <v>610</v>
      </c>
      <c r="C91" s="47" t="s">
        <v>135</v>
      </c>
      <c r="D91" s="21">
        <v>100</v>
      </c>
      <c r="E91" s="21">
        <v>0</v>
      </c>
      <c r="F91" s="21">
        <f t="shared" si="2"/>
        <v>-100</v>
      </c>
    </row>
    <row r="92" spans="1:6" ht="25.5">
      <c r="A92" s="60" t="s">
        <v>49</v>
      </c>
      <c r="B92" s="46"/>
      <c r="C92" s="47" t="s">
        <v>50</v>
      </c>
      <c r="D92" s="21">
        <f>D93</f>
        <v>0</v>
      </c>
      <c r="E92" s="21">
        <f>E93</f>
        <v>616.9</v>
      </c>
      <c r="F92" s="21">
        <f t="shared" si="2"/>
        <v>616.9</v>
      </c>
    </row>
    <row r="93" spans="1:6" ht="38.25">
      <c r="A93" s="39"/>
      <c r="B93" s="46">
        <v>600</v>
      </c>
      <c r="C93" s="47" t="s">
        <v>105</v>
      </c>
      <c r="D93" s="21">
        <f>D94</f>
        <v>0</v>
      </c>
      <c r="E93" s="21">
        <f>E94</f>
        <v>616.9</v>
      </c>
      <c r="F93" s="21">
        <f t="shared" si="2"/>
        <v>616.9</v>
      </c>
    </row>
    <row r="94" spans="1:6" ht="12.75">
      <c r="A94" s="39"/>
      <c r="B94" s="46">
        <v>610</v>
      </c>
      <c r="C94" s="47" t="s">
        <v>135</v>
      </c>
      <c r="D94" s="21">
        <v>0</v>
      </c>
      <c r="E94" s="21">
        <f>100+412+62+42.9</f>
        <v>616.9</v>
      </c>
      <c r="F94" s="21">
        <f t="shared" si="2"/>
        <v>616.9</v>
      </c>
    </row>
    <row r="95" spans="1:6" ht="25.5">
      <c r="A95" s="36" t="s">
        <v>367</v>
      </c>
      <c r="B95" s="46"/>
      <c r="C95" s="47" t="s">
        <v>366</v>
      </c>
      <c r="D95" s="21">
        <f>D96</f>
        <v>0</v>
      </c>
      <c r="E95" s="21">
        <f>E96</f>
        <v>334</v>
      </c>
      <c r="F95" s="21">
        <f t="shared" si="2"/>
        <v>334</v>
      </c>
    </row>
    <row r="96" spans="1:6" ht="30" customHeight="1">
      <c r="A96" s="39"/>
      <c r="B96" s="46">
        <v>600</v>
      </c>
      <c r="C96" s="47" t="s">
        <v>105</v>
      </c>
      <c r="D96" s="21">
        <f>D97</f>
        <v>0</v>
      </c>
      <c r="E96" s="21">
        <f>E97</f>
        <v>334</v>
      </c>
      <c r="F96" s="21">
        <f t="shared" si="2"/>
        <v>334</v>
      </c>
    </row>
    <row r="97" spans="1:6" ht="12.75">
      <c r="A97" s="39"/>
      <c r="B97" s="46">
        <v>610</v>
      </c>
      <c r="C97" s="47" t="s">
        <v>135</v>
      </c>
      <c r="D97" s="21">
        <v>0</v>
      </c>
      <c r="E97" s="21">
        <v>334</v>
      </c>
      <c r="F97" s="21">
        <f t="shared" si="2"/>
        <v>334</v>
      </c>
    </row>
    <row r="98" spans="1:6" ht="25.5">
      <c r="A98" s="52" t="s">
        <v>220</v>
      </c>
      <c r="B98" s="32"/>
      <c r="C98" s="34" t="s">
        <v>132</v>
      </c>
      <c r="D98" s="25">
        <f>D99+D114</f>
        <v>3578.7</v>
      </c>
      <c r="E98" s="25">
        <f>E99+E114</f>
        <v>6430.699999999999</v>
      </c>
      <c r="F98" s="21">
        <f t="shared" si="2"/>
        <v>2851.999999999999</v>
      </c>
    </row>
    <row r="99" spans="1:6" ht="38.25">
      <c r="A99" s="42" t="s">
        <v>221</v>
      </c>
      <c r="B99" s="54"/>
      <c r="C99" s="47" t="s">
        <v>621</v>
      </c>
      <c r="D99" s="22">
        <f>D100+D119+D111+D106+D103</f>
        <v>3578.7</v>
      </c>
      <c r="E99" s="22">
        <f>E100+E103+E106+E110</f>
        <v>5906.299999999999</v>
      </c>
      <c r="F99" s="21">
        <f t="shared" si="2"/>
        <v>2327.5999999999995</v>
      </c>
    </row>
    <row r="100" spans="1:6" ht="51">
      <c r="A100" s="51" t="s">
        <v>617</v>
      </c>
      <c r="B100" s="56"/>
      <c r="C100" s="37" t="s">
        <v>874</v>
      </c>
      <c r="D100" s="22">
        <f>D101</f>
        <v>3578.7</v>
      </c>
      <c r="E100" s="22">
        <f>E101</f>
        <v>4576.9</v>
      </c>
      <c r="F100" s="21">
        <f t="shared" si="2"/>
        <v>998.1999999999998</v>
      </c>
    </row>
    <row r="101" spans="1:6" ht="12.75">
      <c r="A101" s="57"/>
      <c r="B101" s="46">
        <v>500</v>
      </c>
      <c r="C101" s="47" t="s">
        <v>95</v>
      </c>
      <c r="D101" s="22">
        <f>D102</f>
        <v>3578.7</v>
      </c>
      <c r="E101" s="22">
        <f>E102</f>
        <v>4576.9</v>
      </c>
      <c r="F101" s="21">
        <f t="shared" si="2"/>
        <v>998.1999999999998</v>
      </c>
    </row>
    <row r="102" spans="1:6" ht="12.75">
      <c r="A102" s="57"/>
      <c r="B102" s="46">
        <v>540</v>
      </c>
      <c r="C102" s="47" t="s">
        <v>65</v>
      </c>
      <c r="D102" s="22">
        <v>3578.7</v>
      </c>
      <c r="E102" s="22">
        <f>998.2+D102</f>
        <v>4576.9</v>
      </c>
      <c r="F102" s="21">
        <f t="shared" si="2"/>
        <v>998.1999999999998</v>
      </c>
    </row>
    <row r="103" spans="1:6" ht="25.5">
      <c r="A103" s="42" t="s">
        <v>702</v>
      </c>
      <c r="B103" s="54"/>
      <c r="C103" s="47" t="s">
        <v>703</v>
      </c>
      <c r="D103" s="22">
        <f>D104</f>
        <v>0</v>
      </c>
      <c r="E103" s="22">
        <f>E104</f>
        <v>300</v>
      </c>
      <c r="F103" s="21">
        <f t="shared" si="2"/>
        <v>300</v>
      </c>
    </row>
    <row r="104" spans="1:6" ht="25.5">
      <c r="A104" s="42"/>
      <c r="B104" s="42">
        <v>400</v>
      </c>
      <c r="C104" s="47" t="s">
        <v>146</v>
      </c>
      <c r="D104" s="22">
        <f>D105</f>
        <v>0</v>
      </c>
      <c r="E104" s="22">
        <f>E105</f>
        <v>300</v>
      </c>
      <c r="F104" s="21">
        <f t="shared" si="2"/>
        <v>300</v>
      </c>
    </row>
    <row r="105" spans="1:6" ht="12.75">
      <c r="A105" s="42"/>
      <c r="B105" s="42">
        <v>410</v>
      </c>
      <c r="C105" s="37" t="s">
        <v>147</v>
      </c>
      <c r="D105" s="22">
        <v>0</v>
      </c>
      <c r="E105" s="22">
        <v>300</v>
      </c>
      <c r="F105" s="21">
        <f t="shared" si="2"/>
        <v>300</v>
      </c>
    </row>
    <row r="106" spans="1:6" ht="54.75" customHeight="1">
      <c r="A106" s="120" t="s">
        <v>665</v>
      </c>
      <c r="B106" s="46"/>
      <c r="C106" s="47" t="s">
        <v>663</v>
      </c>
      <c r="D106" s="22">
        <f aca="true" t="shared" si="4" ref="D106:E108">D107</f>
        <v>0</v>
      </c>
      <c r="E106" s="22">
        <f t="shared" si="4"/>
        <v>970.4</v>
      </c>
      <c r="F106" s="21">
        <f t="shared" si="2"/>
        <v>970.4</v>
      </c>
    </row>
    <row r="107" spans="1:6" ht="54" customHeight="1">
      <c r="A107" s="120" t="s">
        <v>666</v>
      </c>
      <c r="B107" s="46"/>
      <c r="C107" s="47" t="s">
        <v>664</v>
      </c>
      <c r="D107" s="22">
        <f t="shared" si="4"/>
        <v>0</v>
      </c>
      <c r="E107" s="22">
        <f t="shared" si="4"/>
        <v>970.4</v>
      </c>
      <c r="F107" s="21">
        <f t="shared" si="2"/>
        <v>970.4</v>
      </c>
    </row>
    <row r="108" spans="1:6" ht="25.5">
      <c r="A108" s="57"/>
      <c r="B108" s="42">
        <v>400</v>
      </c>
      <c r="C108" s="47" t="s">
        <v>146</v>
      </c>
      <c r="D108" s="22">
        <f t="shared" si="4"/>
        <v>0</v>
      </c>
      <c r="E108" s="22">
        <f t="shared" si="4"/>
        <v>970.4</v>
      </c>
      <c r="F108" s="21">
        <f t="shared" si="2"/>
        <v>970.4</v>
      </c>
    </row>
    <row r="109" spans="1:6" ht="12.75">
      <c r="A109" s="57"/>
      <c r="B109" s="42">
        <v>410</v>
      </c>
      <c r="C109" s="37" t="s">
        <v>147</v>
      </c>
      <c r="D109" s="22">
        <v>0</v>
      </c>
      <c r="E109" s="22">
        <v>970.4</v>
      </c>
      <c r="F109" s="21">
        <f t="shared" si="2"/>
        <v>970.4</v>
      </c>
    </row>
    <row r="110" spans="1:6" ht="56.25" customHeight="1">
      <c r="A110" s="42" t="s">
        <v>626</v>
      </c>
      <c r="B110" s="46"/>
      <c r="C110" s="47" t="s">
        <v>622</v>
      </c>
      <c r="D110" s="22">
        <f aca="true" t="shared" si="5" ref="D110:E112">D111</f>
        <v>0</v>
      </c>
      <c r="E110" s="22">
        <f t="shared" si="5"/>
        <v>59</v>
      </c>
      <c r="F110" s="21">
        <f t="shared" si="2"/>
        <v>59</v>
      </c>
    </row>
    <row r="111" spans="1:6" ht="51">
      <c r="A111" s="42" t="s">
        <v>627</v>
      </c>
      <c r="B111" s="54"/>
      <c r="C111" s="37" t="s">
        <v>620</v>
      </c>
      <c r="D111" s="22">
        <f t="shared" si="5"/>
        <v>0</v>
      </c>
      <c r="E111" s="22">
        <f t="shared" si="5"/>
        <v>59</v>
      </c>
      <c r="F111" s="21">
        <f t="shared" si="2"/>
        <v>59</v>
      </c>
    </row>
    <row r="112" spans="1:6" ht="25.5">
      <c r="A112" s="42"/>
      <c r="B112" s="42">
        <v>400</v>
      </c>
      <c r="C112" s="47" t="s">
        <v>146</v>
      </c>
      <c r="D112" s="22">
        <f t="shared" si="5"/>
        <v>0</v>
      </c>
      <c r="E112" s="22">
        <f t="shared" si="5"/>
        <v>59</v>
      </c>
      <c r="F112" s="21">
        <f t="shared" si="2"/>
        <v>59</v>
      </c>
    </row>
    <row r="113" spans="1:6" ht="12.75">
      <c r="A113" s="42"/>
      <c r="B113" s="42">
        <v>410</v>
      </c>
      <c r="C113" s="37" t="s">
        <v>147</v>
      </c>
      <c r="D113" s="22">
        <v>0</v>
      </c>
      <c r="E113" s="22">
        <v>59</v>
      </c>
      <c r="F113" s="21">
        <f aca="true" t="shared" si="6" ref="F113:F140">E113-D113</f>
        <v>59</v>
      </c>
    </row>
    <row r="114" spans="1:6" ht="38.25">
      <c r="A114" s="42" t="s">
        <v>624</v>
      </c>
      <c r="B114" s="42"/>
      <c r="C114" s="37" t="s">
        <v>623</v>
      </c>
      <c r="D114" s="22">
        <f>D115</f>
        <v>0</v>
      </c>
      <c r="E114" s="22">
        <f>E115</f>
        <v>524.4</v>
      </c>
      <c r="F114" s="21">
        <f t="shared" si="6"/>
        <v>524.4</v>
      </c>
    </row>
    <row r="115" spans="1:6" ht="25.5">
      <c r="A115" s="42" t="s">
        <v>628</v>
      </c>
      <c r="B115" s="42"/>
      <c r="C115" s="37" t="s">
        <v>625</v>
      </c>
      <c r="D115" s="22">
        <f>D116+D119</f>
        <v>0</v>
      </c>
      <c r="E115" s="22">
        <f>E116+E119</f>
        <v>524.4</v>
      </c>
      <c r="F115" s="21">
        <f t="shared" si="6"/>
        <v>524.4</v>
      </c>
    </row>
    <row r="116" spans="1:6" ht="25.5">
      <c r="A116" s="42" t="s">
        <v>632</v>
      </c>
      <c r="B116" s="42"/>
      <c r="C116" s="37" t="s">
        <v>631</v>
      </c>
      <c r="D116" s="22">
        <f>D117</f>
        <v>0</v>
      </c>
      <c r="E116" s="22">
        <f>E117</f>
        <v>145.7</v>
      </c>
      <c r="F116" s="21">
        <f t="shared" si="6"/>
        <v>145.7</v>
      </c>
    </row>
    <row r="117" spans="1:6" ht="12.75">
      <c r="A117" s="42"/>
      <c r="B117" s="36" t="s">
        <v>140</v>
      </c>
      <c r="C117" s="37" t="s">
        <v>80</v>
      </c>
      <c r="D117" s="22">
        <f>D118</f>
        <v>0</v>
      </c>
      <c r="E117" s="22">
        <f>E118</f>
        <v>145.7</v>
      </c>
      <c r="F117" s="21">
        <f t="shared" si="6"/>
        <v>145.7</v>
      </c>
    </row>
    <row r="118" spans="1:6" ht="12.75">
      <c r="A118" s="42"/>
      <c r="B118" s="36" t="s">
        <v>141</v>
      </c>
      <c r="C118" s="38" t="s">
        <v>81</v>
      </c>
      <c r="D118" s="22">
        <v>0</v>
      </c>
      <c r="E118" s="22">
        <v>145.7</v>
      </c>
      <c r="F118" s="21">
        <f t="shared" si="6"/>
        <v>145.7</v>
      </c>
    </row>
    <row r="119" spans="1:6" ht="25.5">
      <c r="A119" s="42" t="s">
        <v>629</v>
      </c>
      <c r="B119" s="36"/>
      <c r="C119" s="37" t="s">
        <v>630</v>
      </c>
      <c r="D119" s="21">
        <f>D120</f>
        <v>0</v>
      </c>
      <c r="E119" s="21">
        <f>E120</f>
        <v>378.7</v>
      </c>
      <c r="F119" s="21">
        <f t="shared" si="6"/>
        <v>378.7</v>
      </c>
    </row>
    <row r="120" spans="1:6" ht="25.5">
      <c r="A120" s="39"/>
      <c r="B120" s="42">
        <v>400</v>
      </c>
      <c r="C120" s="47" t="s">
        <v>146</v>
      </c>
      <c r="D120" s="21">
        <f>D121</f>
        <v>0</v>
      </c>
      <c r="E120" s="21">
        <f>E121</f>
        <v>378.7</v>
      </c>
      <c r="F120" s="21">
        <f t="shared" si="6"/>
        <v>378.7</v>
      </c>
    </row>
    <row r="121" spans="1:6" ht="12.75">
      <c r="A121" s="39"/>
      <c r="B121" s="42">
        <v>410</v>
      </c>
      <c r="C121" s="37" t="s">
        <v>147</v>
      </c>
      <c r="D121" s="21">
        <v>0</v>
      </c>
      <c r="E121" s="21">
        <v>378.7</v>
      </c>
      <c r="F121" s="21">
        <f t="shared" si="6"/>
        <v>378.7</v>
      </c>
    </row>
    <row r="122" spans="1:6" ht="38.25">
      <c r="A122" s="52" t="s">
        <v>222</v>
      </c>
      <c r="B122" s="32"/>
      <c r="C122" s="34" t="s">
        <v>102</v>
      </c>
      <c r="D122" s="27">
        <f>D126+D129+D132+D135+D138+D123</f>
        <v>1725.8</v>
      </c>
      <c r="E122" s="27">
        <f>E126+E129+E132+E135+E138+E123</f>
        <v>5499.1</v>
      </c>
      <c r="F122" s="21">
        <f t="shared" si="6"/>
        <v>3773.3</v>
      </c>
    </row>
    <row r="123" spans="1:6" ht="25.5">
      <c r="A123" s="49" t="s">
        <v>223</v>
      </c>
      <c r="B123" s="31"/>
      <c r="C123" s="45" t="s">
        <v>103</v>
      </c>
      <c r="D123" s="21">
        <f>D124</f>
        <v>0</v>
      </c>
      <c r="E123" s="21">
        <f>E124</f>
        <v>722.5</v>
      </c>
      <c r="F123" s="21">
        <f t="shared" si="6"/>
        <v>722.5</v>
      </c>
    </row>
    <row r="124" spans="1:6" ht="12.75">
      <c r="A124" s="39"/>
      <c r="B124" s="39">
        <v>200</v>
      </c>
      <c r="C124" s="37" t="s">
        <v>80</v>
      </c>
      <c r="D124" s="21">
        <f>D125</f>
        <v>0</v>
      </c>
      <c r="E124" s="21">
        <f>E125</f>
        <v>722.5</v>
      </c>
      <c r="F124" s="21">
        <f t="shared" si="6"/>
        <v>722.5</v>
      </c>
    </row>
    <row r="125" spans="1:6" ht="25.5">
      <c r="A125" s="39"/>
      <c r="B125" s="39">
        <v>240</v>
      </c>
      <c r="C125" s="37" t="s">
        <v>81</v>
      </c>
      <c r="D125" s="21">
        <v>0</v>
      </c>
      <c r="E125" s="21">
        <f>200+304.8+150+67.7</f>
        <v>722.5</v>
      </c>
      <c r="F125" s="21">
        <f t="shared" si="6"/>
        <v>722.5</v>
      </c>
    </row>
    <row r="126" spans="1:6" ht="38.25">
      <c r="A126" s="36" t="s">
        <v>227</v>
      </c>
      <c r="B126" s="39"/>
      <c r="C126" s="37" t="s">
        <v>104</v>
      </c>
      <c r="D126" s="21">
        <f>D127</f>
        <v>20</v>
      </c>
      <c r="E126" s="21">
        <f>E127</f>
        <v>20</v>
      </c>
      <c r="F126" s="21">
        <f t="shared" si="6"/>
        <v>0</v>
      </c>
    </row>
    <row r="127" spans="1:6" ht="12.75">
      <c r="A127" s="39"/>
      <c r="B127" s="39">
        <v>200</v>
      </c>
      <c r="C127" s="37" t="s">
        <v>80</v>
      </c>
      <c r="D127" s="21">
        <f>D128</f>
        <v>20</v>
      </c>
      <c r="E127" s="21">
        <f>E128</f>
        <v>20</v>
      </c>
      <c r="F127" s="21">
        <f t="shared" si="6"/>
        <v>0</v>
      </c>
    </row>
    <row r="128" spans="1:6" ht="20.25" customHeight="1">
      <c r="A128" s="40"/>
      <c r="B128" s="40">
        <v>240</v>
      </c>
      <c r="C128" s="41" t="s">
        <v>81</v>
      </c>
      <c r="D128" s="23">
        <v>20</v>
      </c>
      <c r="E128" s="23">
        <v>20</v>
      </c>
      <c r="F128" s="21">
        <f t="shared" si="6"/>
        <v>0</v>
      </c>
    </row>
    <row r="129" spans="1:6" ht="25.5">
      <c r="A129" s="36" t="s">
        <v>228</v>
      </c>
      <c r="B129" s="39"/>
      <c r="C129" s="37" t="s">
        <v>30</v>
      </c>
      <c r="D129" s="21">
        <f>D130</f>
        <v>150</v>
      </c>
      <c r="E129" s="21">
        <f>E130</f>
        <v>150</v>
      </c>
      <c r="F129" s="21">
        <f t="shared" si="6"/>
        <v>0</v>
      </c>
    </row>
    <row r="130" spans="1:6" ht="12.75">
      <c r="A130" s="39"/>
      <c r="B130" s="39">
        <v>200</v>
      </c>
      <c r="C130" s="37" t="s">
        <v>80</v>
      </c>
      <c r="D130" s="21">
        <f>D131</f>
        <v>150</v>
      </c>
      <c r="E130" s="21">
        <f>E131</f>
        <v>150</v>
      </c>
      <c r="F130" s="21">
        <f t="shared" si="6"/>
        <v>0</v>
      </c>
    </row>
    <row r="131" spans="1:6" ht="18" customHeight="1">
      <c r="A131" s="39"/>
      <c r="B131" s="40">
        <v>240</v>
      </c>
      <c r="C131" s="41" t="s">
        <v>81</v>
      </c>
      <c r="D131" s="21">
        <v>150</v>
      </c>
      <c r="E131" s="21">
        <v>150</v>
      </c>
      <c r="F131" s="21">
        <f t="shared" si="6"/>
        <v>0</v>
      </c>
    </row>
    <row r="132" spans="1:6" ht="51">
      <c r="A132" s="31" t="s">
        <v>229</v>
      </c>
      <c r="B132" s="39"/>
      <c r="C132" s="37" t="s">
        <v>197</v>
      </c>
      <c r="D132" s="24">
        <f>D133</f>
        <v>0</v>
      </c>
      <c r="E132" s="21">
        <f>E133</f>
        <v>2198</v>
      </c>
      <c r="F132" s="21">
        <f t="shared" si="6"/>
        <v>2198</v>
      </c>
    </row>
    <row r="133" spans="1:6" ht="12.75">
      <c r="A133" s="31"/>
      <c r="B133" s="39">
        <v>200</v>
      </c>
      <c r="C133" s="37" t="s">
        <v>80</v>
      </c>
      <c r="D133" s="24">
        <f>D134</f>
        <v>0</v>
      </c>
      <c r="E133" s="24">
        <f>E134</f>
        <v>2198</v>
      </c>
      <c r="F133" s="21">
        <f t="shared" si="6"/>
        <v>2198</v>
      </c>
    </row>
    <row r="134" spans="1:6" ht="18.75" customHeight="1">
      <c r="A134" s="31"/>
      <c r="B134" s="39">
        <v>240</v>
      </c>
      <c r="C134" s="37" t="s">
        <v>81</v>
      </c>
      <c r="D134" s="24">
        <v>0</v>
      </c>
      <c r="E134" s="21">
        <v>2198</v>
      </c>
      <c r="F134" s="21">
        <f t="shared" si="6"/>
        <v>2198</v>
      </c>
    </row>
    <row r="135" spans="1:6" ht="33" customHeight="1">
      <c r="A135" s="36" t="s">
        <v>831</v>
      </c>
      <c r="B135" s="31"/>
      <c r="C135" s="45" t="s">
        <v>633</v>
      </c>
      <c r="D135" s="24">
        <f>D136</f>
        <v>0</v>
      </c>
      <c r="E135" s="24">
        <f>E136</f>
        <v>852.8</v>
      </c>
      <c r="F135" s="21">
        <f t="shared" si="6"/>
        <v>852.8</v>
      </c>
    </row>
    <row r="136" spans="1:6" ht="12.75">
      <c r="A136" s="31"/>
      <c r="B136" s="39">
        <v>200</v>
      </c>
      <c r="C136" s="37" t="s">
        <v>80</v>
      </c>
      <c r="D136" s="24">
        <f>D137</f>
        <v>0</v>
      </c>
      <c r="E136" s="21">
        <f>E137</f>
        <v>852.8</v>
      </c>
      <c r="F136" s="21">
        <f t="shared" si="6"/>
        <v>852.8</v>
      </c>
    </row>
    <row r="137" spans="1:6" ht="20.25" customHeight="1">
      <c r="A137" s="31"/>
      <c r="B137" s="39">
        <v>240</v>
      </c>
      <c r="C137" s="37" t="s">
        <v>81</v>
      </c>
      <c r="D137" s="24">
        <v>0</v>
      </c>
      <c r="E137" s="21">
        <f>1000-147.2</f>
        <v>852.8</v>
      </c>
      <c r="F137" s="21">
        <f t="shared" si="6"/>
        <v>852.8</v>
      </c>
    </row>
    <row r="138" spans="1:6" ht="38.25">
      <c r="A138" s="36" t="s">
        <v>230</v>
      </c>
      <c r="B138" s="31"/>
      <c r="C138" s="45" t="s">
        <v>150</v>
      </c>
      <c r="D138" s="24">
        <f>D139</f>
        <v>1555.8</v>
      </c>
      <c r="E138" s="21">
        <f>E139</f>
        <v>1555.8</v>
      </c>
      <c r="F138" s="21">
        <f t="shared" si="6"/>
        <v>0</v>
      </c>
    </row>
    <row r="139" spans="1:6" ht="25.5">
      <c r="A139" s="31"/>
      <c r="B139" s="42">
        <v>400</v>
      </c>
      <c r="C139" s="47" t="s">
        <v>146</v>
      </c>
      <c r="D139" s="24">
        <f>D140</f>
        <v>1555.8</v>
      </c>
      <c r="E139" s="21">
        <f>E140</f>
        <v>1555.8</v>
      </c>
      <c r="F139" s="21">
        <f t="shared" si="6"/>
        <v>0</v>
      </c>
    </row>
    <row r="140" spans="1:6" ht="12.75">
      <c r="A140" s="31"/>
      <c r="B140" s="42">
        <v>410</v>
      </c>
      <c r="C140" s="37" t="s">
        <v>147</v>
      </c>
      <c r="D140" s="24">
        <v>1555.8</v>
      </c>
      <c r="E140" s="21">
        <v>1555.8</v>
      </c>
      <c r="F140" s="21">
        <f t="shared" si="6"/>
        <v>0</v>
      </c>
    </row>
    <row r="141" spans="1:8" ht="25.5">
      <c r="A141" s="52" t="s">
        <v>231</v>
      </c>
      <c r="B141" s="32"/>
      <c r="C141" s="34" t="s">
        <v>112</v>
      </c>
      <c r="D141" s="27">
        <f>D142+D147+D157+D172</f>
        <v>33564.6</v>
      </c>
      <c r="E141" s="27">
        <f>E142+E147+E157+E172</f>
        <v>31133.6</v>
      </c>
      <c r="F141" s="21">
        <f aca="true" t="shared" si="7" ref="F141:F246">E141-D141</f>
        <v>-2431</v>
      </c>
      <c r="H141" s="73"/>
    </row>
    <row r="142" spans="1:6" ht="25.5">
      <c r="A142" s="39" t="s">
        <v>232</v>
      </c>
      <c r="B142" s="32"/>
      <c r="C142" s="37" t="s">
        <v>635</v>
      </c>
      <c r="D142" s="21">
        <f aca="true" t="shared" si="8" ref="D142:E145">D143</f>
        <v>0</v>
      </c>
      <c r="E142" s="21">
        <f t="shared" si="8"/>
        <v>100</v>
      </c>
      <c r="F142" s="21">
        <f t="shared" si="7"/>
        <v>100</v>
      </c>
    </row>
    <row r="143" spans="1:6" ht="63.75">
      <c r="A143" s="39" t="s">
        <v>637</v>
      </c>
      <c r="B143" s="39"/>
      <c r="C143" s="37" t="s">
        <v>636</v>
      </c>
      <c r="D143" s="21">
        <f t="shared" si="8"/>
        <v>0</v>
      </c>
      <c r="E143" s="21">
        <f t="shared" si="8"/>
        <v>100</v>
      </c>
      <c r="F143" s="21">
        <f t="shared" si="7"/>
        <v>100</v>
      </c>
    </row>
    <row r="144" spans="1:6" ht="63.75">
      <c r="A144" s="39" t="s">
        <v>641</v>
      </c>
      <c r="B144" s="39"/>
      <c r="C144" s="37" t="s">
        <v>639</v>
      </c>
      <c r="D144" s="21">
        <f t="shared" si="8"/>
        <v>0</v>
      </c>
      <c r="E144" s="21">
        <f t="shared" si="8"/>
        <v>100</v>
      </c>
      <c r="F144" s="21">
        <f t="shared" si="7"/>
        <v>100</v>
      </c>
    </row>
    <row r="145" spans="1:6" ht="12.75">
      <c r="A145" s="36"/>
      <c r="B145" s="39">
        <v>200</v>
      </c>
      <c r="C145" s="37" t="s">
        <v>80</v>
      </c>
      <c r="D145" s="21">
        <f t="shared" si="8"/>
        <v>0</v>
      </c>
      <c r="E145" s="21">
        <f t="shared" si="8"/>
        <v>100</v>
      </c>
      <c r="F145" s="21">
        <f t="shared" si="7"/>
        <v>100</v>
      </c>
    </row>
    <row r="146" spans="1:6" ht="20.25" customHeight="1">
      <c r="A146" s="36"/>
      <c r="B146" s="39">
        <v>240</v>
      </c>
      <c r="C146" s="37" t="s">
        <v>81</v>
      </c>
      <c r="D146" s="21">
        <v>0</v>
      </c>
      <c r="E146" s="21">
        <v>100</v>
      </c>
      <c r="F146" s="21">
        <f t="shared" si="7"/>
        <v>100</v>
      </c>
    </row>
    <row r="147" spans="1:6" ht="38.25">
      <c r="A147" s="36" t="s">
        <v>642</v>
      </c>
      <c r="B147" s="39"/>
      <c r="C147" s="37" t="s">
        <v>113</v>
      </c>
      <c r="D147" s="21">
        <f>D148+D151+D154</f>
        <v>1200</v>
      </c>
      <c r="E147" s="21">
        <f>E148+E151+E154</f>
        <v>1000</v>
      </c>
      <c r="F147" s="21">
        <f t="shared" si="7"/>
        <v>-200</v>
      </c>
    </row>
    <row r="148" spans="1:6" ht="12.75">
      <c r="A148" s="36" t="s">
        <v>643</v>
      </c>
      <c r="B148" s="39"/>
      <c r="C148" s="37" t="s">
        <v>114</v>
      </c>
      <c r="D148" s="21">
        <f>D149</f>
        <v>416.4</v>
      </c>
      <c r="E148" s="21">
        <f>E150</f>
        <v>416.4</v>
      </c>
      <c r="F148" s="21">
        <f t="shared" si="7"/>
        <v>0</v>
      </c>
    </row>
    <row r="149" spans="1:6" ht="12.75">
      <c r="A149" s="39"/>
      <c r="B149" s="39">
        <v>200</v>
      </c>
      <c r="C149" s="37" t="s">
        <v>80</v>
      </c>
      <c r="D149" s="21">
        <f>D150</f>
        <v>416.4</v>
      </c>
      <c r="E149" s="21">
        <f>E150</f>
        <v>416.4</v>
      </c>
      <c r="F149" s="21">
        <f t="shared" si="7"/>
        <v>0</v>
      </c>
    </row>
    <row r="150" spans="1:6" ht="25.5">
      <c r="A150" s="39"/>
      <c r="B150" s="39">
        <v>240</v>
      </c>
      <c r="C150" s="37" t="s">
        <v>81</v>
      </c>
      <c r="D150" s="21">
        <v>416.4</v>
      </c>
      <c r="E150" s="21">
        <v>416.4</v>
      </c>
      <c r="F150" s="21">
        <f t="shared" si="7"/>
        <v>0</v>
      </c>
    </row>
    <row r="151" spans="1:6" ht="12.75">
      <c r="A151" s="36" t="s">
        <v>644</v>
      </c>
      <c r="B151" s="39"/>
      <c r="C151" s="37" t="s">
        <v>115</v>
      </c>
      <c r="D151" s="21">
        <f>D152</f>
        <v>212.9</v>
      </c>
      <c r="E151" s="21">
        <f>E152</f>
        <v>179.3</v>
      </c>
      <c r="F151" s="21">
        <f t="shared" si="7"/>
        <v>-33.599999999999994</v>
      </c>
    </row>
    <row r="152" spans="1:6" ht="12.75">
      <c r="A152" s="39"/>
      <c r="B152" s="39">
        <v>200</v>
      </c>
      <c r="C152" s="37" t="s">
        <v>80</v>
      </c>
      <c r="D152" s="21">
        <f>D153</f>
        <v>212.9</v>
      </c>
      <c r="E152" s="21">
        <f>E153</f>
        <v>179.3</v>
      </c>
      <c r="F152" s="21">
        <f t="shared" si="7"/>
        <v>-33.599999999999994</v>
      </c>
    </row>
    <row r="153" spans="1:6" ht="21" customHeight="1">
      <c r="A153" s="39"/>
      <c r="B153" s="39">
        <v>240</v>
      </c>
      <c r="C153" s="37" t="s">
        <v>81</v>
      </c>
      <c r="D153" s="21">
        <v>212.9</v>
      </c>
      <c r="E153" s="21">
        <v>179.3</v>
      </c>
      <c r="F153" s="21">
        <f t="shared" si="7"/>
        <v>-33.599999999999994</v>
      </c>
    </row>
    <row r="154" spans="1:6" ht="33" customHeight="1">
      <c r="A154" s="36" t="s">
        <v>645</v>
      </c>
      <c r="B154" s="39"/>
      <c r="C154" s="37" t="s">
        <v>116</v>
      </c>
      <c r="D154" s="21">
        <f>D155</f>
        <v>570.7</v>
      </c>
      <c r="E154" s="21">
        <f>E155</f>
        <v>404.3</v>
      </c>
      <c r="F154" s="21">
        <f t="shared" si="7"/>
        <v>-166.40000000000003</v>
      </c>
    </row>
    <row r="155" spans="1:6" ht="12.75">
      <c r="A155" s="39"/>
      <c r="B155" s="39">
        <v>200</v>
      </c>
      <c r="C155" s="37" t="s">
        <v>80</v>
      </c>
      <c r="D155" s="21">
        <f>D156</f>
        <v>570.7</v>
      </c>
      <c r="E155" s="21">
        <f>E156</f>
        <v>404.3</v>
      </c>
      <c r="F155" s="21">
        <f t="shared" si="7"/>
        <v>-166.40000000000003</v>
      </c>
    </row>
    <row r="156" spans="1:6" ht="18" customHeight="1">
      <c r="A156" s="39"/>
      <c r="B156" s="39">
        <v>240</v>
      </c>
      <c r="C156" s="37" t="s">
        <v>81</v>
      </c>
      <c r="D156" s="21">
        <v>570.7</v>
      </c>
      <c r="E156" s="21">
        <v>404.3</v>
      </c>
      <c r="F156" s="21">
        <f t="shared" si="7"/>
        <v>-166.40000000000003</v>
      </c>
    </row>
    <row r="157" spans="1:6" ht="51.75" customHeight="1">
      <c r="A157" s="36" t="s">
        <v>650</v>
      </c>
      <c r="B157" s="39"/>
      <c r="C157" s="37" t="s">
        <v>646</v>
      </c>
      <c r="D157" s="21">
        <f>D158+D161+D166+D169</f>
        <v>1399.6999999999998</v>
      </c>
      <c r="E157" s="21">
        <f>E158+E161+E166+E169</f>
        <v>1161.3999999999999</v>
      </c>
      <c r="F157" s="21">
        <f t="shared" si="7"/>
        <v>-238.29999999999995</v>
      </c>
    </row>
    <row r="158" spans="1:6" ht="38.25">
      <c r="A158" s="39" t="s">
        <v>651</v>
      </c>
      <c r="B158" s="39"/>
      <c r="C158" s="37" t="s">
        <v>86</v>
      </c>
      <c r="D158" s="21">
        <f>D159</f>
        <v>494.1</v>
      </c>
      <c r="E158" s="21">
        <f>E159</f>
        <v>494.8</v>
      </c>
      <c r="F158" s="21">
        <f t="shared" si="7"/>
        <v>0.6999999999999886</v>
      </c>
    </row>
    <row r="159" spans="1:6" ht="12.75">
      <c r="A159" s="39"/>
      <c r="B159" s="39">
        <v>200</v>
      </c>
      <c r="C159" s="37" t="s">
        <v>80</v>
      </c>
      <c r="D159" s="21">
        <f>D160</f>
        <v>494.1</v>
      </c>
      <c r="E159" s="21">
        <f>E160</f>
        <v>494.8</v>
      </c>
      <c r="F159" s="21">
        <f t="shared" si="7"/>
        <v>0.6999999999999886</v>
      </c>
    </row>
    <row r="160" spans="1:6" ht="25.5">
      <c r="A160" s="39"/>
      <c r="B160" s="39">
        <v>240</v>
      </c>
      <c r="C160" s="37" t="s">
        <v>81</v>
      </c>
      <c r="D160" s="21">
        <v>494.1</v>
      </c>
      <c r="E160" s="21">
        <f>56.1+438.7</f>
        <v>494.8</v>
      </c>
      <c r="F160" s="21">
        <f t="shared" si="7"/>
        <v>0.6999999999999886</v>
      </c>
    </row>
    <row r="161" spans="1:6" ht="25.5">
      <c r="A161" s="39" t="s">
        <v>652</v>
      </c>
      <c r="B161" s="39"/>
      <c r="C161" s="37" t="s">
        <v>106</v>
      </c>
      <c r="D161" s="21">
        <f>D162</f>
        <v>4</v>
      </c>
      <c r="E161" s="21">
        <f>E162+E164</f>
        <v>55</v>
      </c>
      <c r="F161" s="21">
        <f t="shared" si="7"/>
        <v>51</v>
      </c>
    </row>
    <row r="162" spans="1:6" ht="12.75">
      <c r="A162" s="39"/>
      <c r="B162" s="39">
        <v>200</v>
      </c>
      <c r="C162" s="37" t="s">
        <v>80</v>
      </c>
      <c r="D162" s="21">
        <f>D163</f>
        <v>4</v>
      </c>
      <c r="E162" s="21">
        <f>E163</f>
        <v>30</v>
      </c>
      <c r="F162" s="21">
        <f t="shared" si="7"/>
        <v>26</v>
      </c>
    </row>
    <row r="163" spans="1:6" ht="12.75" customHeight="1">
      <c r="A163" s="39"/>
      <c r="B163" s="39">
        <v>240</v>
      </c>
      <c r="C163" s="37" t="s">
        <v>81</v>
      </c>
      <c r="D163" s="21">
        <v>4</v>
      </c>
      <c r="E163" s="21">
        <v>30</v>
      </c>
      <c r="F163" s="21">
        <f t="shared" si="7"/>
        <v>26</v>
      </c>
    </row>
    <row r="164" spans="1:6" ht="12.75" customHeight="1">
      <c r="A164" s="39"/>
      <c r="B164" s="314">
        <v>300</v>
      </c>
      <c r="C164" s="315" t="s">
        <v>175</v>
      </c>
      <c r="D164" s="21">
        <f>D165</f>
        <v>0</v>
      </c>
      <c r="E164" s="21">
        <f>E165</f>
        <v>25</v>
      </c>
      <c r="F164" s="21">
        <f t="shared" si="7"/>
        <v>25</v>
      </c>
    </row>
    <row r="165" spans="1:6" ht="12.75" customHeight="1">
      <c r="A165" s="39"/>
      <c r="B165" s="314">
        <v>350</v>
      </c>
      <c r="C165" s="315" t="s">
        <v>875</v>
      </c>
      <c r="D165" s="21">
        <v>0</v>
      </c>
      <c r="E165" s="21">
        <v>25</v>
      </c>
      <c r="F165" s="21">
        <f t="shared" si="7"/>
        <v>25</v>
      </c>
    </row>
    <row r="166" spans="1:6" ht="38.25">
      <c r="A166" s="39" t="s">
        <v>653</v>
      </c>
      <c r="B166" s="39"/>
      <c r="C166" s="37" t="s">
        <v>107</v>
      </c>
      <c r="D166" s="21">
        <f>D167</f>
        <v>690</v>
      </c>
      <c r="E166" s="21">
        <f>E167</f>
        <v>400</v>
      </c>
      <c r="F166" s="21">
        <f t="shared" si="7"/>
        <v>-290</v>
      </c>
    </row>
    <row r="167" spans="1:6" ht="12.75">
      <c r="A167" s="39"/>
      <c r="B167" s="39">
        <v>200</v>
      </c>
      <c r="C167" s="37" t="s">
        <v>80</v>
      </c>
      <c r="D167" s="21">
        <f>D168</f>
        <v>690</v>
      </c>
      <c r="E167" s="21">
        <f>E168</f>
        <v>400</v>
      </c>
      <c r="F167" s="21">
        <f t="shared" si="7"/>
        <v>-290</v>
      </c>
    </row>
    <row r="168" spans="1:6" ht="25.5">
      <c r="A168" s="39"/>
      <c r="B168" s="39">
        <v>240</v>
      </c>
      <c r="C168" s="37" t="s">
        <v>81</v>
      </c>
      <c r="D168" s="21">
        <v>690</v>
      </c>
      <c r="E168" s="21">
        <v>400</v>
      </c>
      <c r="F168" s="21">
        <f t="shared" si="7"/>
        <v>-290</v>
      </c>
    </row>
    <row r="169" spans="1:6" ht="25.5">
      <c r="A169" s="39" t="s">
        <v>654</v>
      </c>
      <c r="B169" s="39"/>
      <c r="C169" s="37" t="s">
        <v>178</v>
      </c>
      <c r="D169" s="21">
        <f>D170</f>
        <v>211.6</v>
      </c>
      <c r="E169" s="21">
        <f>E170</f>
        <v>211.6</v>
      </c>
      <c r="F169" s="21">
        <f t="shared" si="7"/>
        <v>0</v>
      </c>
    </row>
    <row r="170" spans="1:6" ht="12.75">
      <c r="A170" s="39"/>
      <c r="B170" s="39">
        <v>300</v>
      </c>
      <c r="C170" s="47" t="s">
        <v>175</v>
      </c>
      <c r="D170" s="21">
        <f>D171</f>
        <v>211.6</v>
      </c>
      <c r="E170" s="21">
        <f>E171</f>
        <v>211.6</v>
      </c>
      <c r="F170" s="21">
        <f t="shared" si="7"/>
        <v>0</v>
      </c>
    </row>
    <row r="171" spans="1:6" ht="12.75">
      <c r="A171" s="39"/>
      <c r="B171" s="39">
        <v>310</v>
      </c>
      <c r="C171" s="37" t="s">
        <v>176</v>
      </c>
      <c r="D171" s="21">
        <v>211.6</v>
      </c>
      <c r="E171" s="21">
        <v>211.6</v>
      </c>
      <c r="F171" s="21">
        <f t="shared" si="7"/>
        <v>0</v>
      </c>
    </row>
    <row r="172" spans="1:6" ht="38.25">
      <c r="A172" s="36" t="s">
        <v>649</v>
      </c>
      <c r="B172" s="39"/>
      <c r="C172" s="37" t="s">
        <v>647</v>
      </c>
      <c r="D172" s="21">
        <f>D173+D181</f>
        <v>30964.899999999998</v>
      </c>
      <c r="E172" s="21">
        <f>E173+E181</f>
        <v>28872.2</v>
      </c>
      <c r="F172" s="21">
        <f t="shared" si="7"/>
        <v>-2092.699999999997</v>
      </c>
    </row>
    <row r="173" spans="1:6" ht="25.5">
      <c r="A173" s="39" t="s">
        <v>657</v>
      </c>
      <c r="B173" s="39"/>
      <c r="C173" s="37" t="s">
        <v>656</v>
      </c>
      <c r="D173" s="21">
        <f>D174</f>
        <v>30779.1</v>
      </c>
      <c r="E173" s="21">
        <f>E174</f>
        <v>28702</v>
      </c>
      <c r="F173" s="21">
        <f t="shared" si="7"/>
        <v>-2077.0999999999985</v>
      </c>
    </row>
    <row r="174" spans="1:6" ht="25.5">
      <c r="A174" s="39" t="s">
        <v>658</v>
      </c>
      <c r="B174" s="39"/>
      <c r="C174" s="37" t="s">
        <v>648</v>
      </c>
      <c r="D174" s="21">
        <f>D175+D177+D179</f>
        <v>30779.1</v>
      </c>
      <c r="E174" s="21">
        <f>E175+E177+E179</f>
        <v>28702</v>
      </c>
      <c r="F174" s="21">
        <f t="shared" si="7"/>
        <v>-2077.0999999999985</v>
      </c>
    </row>
    <row r="175" spans="1:6" ht="38.25">
      <c r="A175" s="39"/>
      <c r="B175" s="39">
        <v>100</v>
      </c>
      <c r="C175" s="37" t="s">
        <v>75</v>
      </c>
      <c r="D175" s="21">
        <f>D176</f>
        <v>29810</v>
      </c>
      <c r="E175" s="21">
        <f>E176</f>
        <v>28073.4</v>
      </c>
      <c r="F175" s="21">
        <f t="shared" si="7"/>
        <v>-1736.5999999999985</v>
      </c>
    </row>
    <row r="176" spans="1:6" ht="25.5">
      <c r="A176" s="39"/>
      <c r="B176" s="39">
        <v>120</v>
      </c>
      <c r="C176" s="37" t="s">
        <v>76</v>
      </c>
      <c r="D176" s="21">
        <v>29810</v>
      </c>
      <c r="E176" s="21">
        <f>27985.5+87.9</f>
        <v>28073.4</v>
      </c>
      <c r="F176" s="21">
        <f t="shared" si="7"/>
        <v>-1736.5999999999985</v>
      </c>
    </row>
    <row r="177" spans="1:6" ht="12.75">
      <c r="A177" s="39"/>
      <c r="B177" s="39">
        <v>200</v>
      </c>
      <c r="C177" s="37" t="s">
        <v>80</v>
      </c>
      <c r="D177" s="21">
        <f>D178</f>
        <v>967.3</v>
      </c>
      <c r="E177" s="21">
        <f>E178</f>
        <v>626.8</v>
      </c>
      <c r="F177" s="21">
        <f t="shared" si="7"/>
        <v>-340.5</v>
      </c>
    </row>
    <row r="178" spans="1:6" ht="25.5">
      <c r="A178" s="39"/>
      <c r="B178" s="39">
        <v>240</v>
      </c>
      <c r="C178" s="37" t="s">
        <v>81</v>
      </c>
      <c r="D178" s="21">
        <v>967.3</v>
      </c>
      <c r="E178" s="21">
        <f>1065.5-438.7</f>
        <v>626.8</v>
      </c>
      <c r="F178" s="21">
        <f t="shared" si="7"/>
        <v>-340.5</v>
      </c>
    </row>
    <row r="179" spans="1:6" ht="12.75">
      <c r="A179" s="39"/>
      <c r="B179" s="39">
        <v>800</v>
      </c>
      <c r="C179" s="37" t="s">
        <v>82</v>
      </c>
      <c r="D179" s="21">
        <f>D180</f>
        <v>1.8</v>
      </c>
      <c r="E179" s="21">
        <f>E180</f>
        <v>1.8</v>
      </c>
      <c r="F179" s="21">
        <f t="shared" si="7"/>
        <v>0</v>
      </c>
    </row>
    <row r="180" spans="1:6" ht="12.75">
      <c r="A180" s="39"/>
      <c r="B180" s="39">
        <v>850</v>
      </c>
      <c r="C180" s="37" t="s">
        <v>84</v>
      </c>
      <c r="D180" s="21">
        <v>1.8</v>
      </c>
      <c r="E180" s="21">
        <v>1.8</v>
      </c>
      <c r="F180" s="21">
        <f t="shared" si="7"/>
        <v>0</v>
      </c>
    </row>
    <row r="181" spans="1:6" ht="38.25">
      <c r="A181" s="39" t="s">
        <v>659</v>
      </c>
      <c r="B181" s="39"/>
      <c r="C181" s="37" t="s">
        <v>655</v>
      </c>
      <c r="D181" s="21">
        <f>D182+D185+D188</f>
        <v>185.79999999999998</v>
      </c>
      <c r="E181" s="21">
        <f>E182+E185+E188</f>
        <v>170.2</v>
      </c>
      <c r="F181" s="21">
        <f t="shared" si="7"/>
        <v>-15.599999999999994</v>
      </c>
    </row>
    <row r="182" spans="1:6" ht="25.5">
      <c r="A182" s="39" t="s">
        <v>660</v>
      </c>
      <c r="B182" s="39"/>
      <c r="C182" s="37" t="s">
        <v>1</v>
      </c>
      <c r="D182" s="21">
        <f>D183</f>
        <v>111.5</v>
      </c>
      <c r="E182" s="21">
        <f>E183</f>
        <v>124.9</v>
      </c>
      <c r="F182" s="21">
        <f t="shared" si="7"/>
        <v>13.400000000000006</v>
      </c>
    </row>
    <row r="183" spans="1:6" ht="38.25">
      <c r="A183" s="39"/>
      <c r="B183" s="39">
        <v>100</v>
      </c>
      <c r="C183" s="37" t="s">
        <v>75</v>
      </c>
      <c r="D183" s="21">
        <f>D184</f>
        <v>111.5</v>
      </c>
      <c r="E183" s="21">
        <f>E184</f>
        <v>124.9</v>
      </c>
      <c r="F183" s="21">
        <f t="shared" si="7"/>
        <v>13.400000000000006</v>
      </c>
    </row>
    <row r="184" spans="1:6" ht="25.5">
      <c r="A184" s="39"/>
      <c r="B184" s="39">
        <v>120</v>
      </c>
      <c r="C184" s="37" t="s">
        <v>76</v>
      </c>
      <c r="D184" s="21">
        <v>111.5</v>
      </c>
      <c r="E184" s="308">
        <v>124.9</v>
      </c>
      <c r="F184" s="21">
        <f t="shared" si="7"/>
        <v>13.400000000000006</v>
      </c>
    </row>
    <row r="185" spans="1:6" ht="25.5">
      <c r="A185" s="31" t="s">
        <v>661</v>
      </c>
      <c r="B185" s="42"/>
      <c r="C185" s="37" t="s">
        <v>127</v>
      </c>
      <c r="D185" s="24">
        <f>D186</f>
        <v>16.1</v>
      </c>
      <c r="E185" s="24">
        <f>E186</f>
        <v>16.1</v>
      </c>
      <c r="F185" s="21">
        <f t="shared" si="7"/>
        <v>0</v>
      </c>
    </row>
    <row r="186" spans="1:6" ht="12.75">
      <c r="A186" s="39"/>
      <c r="B186" s="39">
        <v>200</v>
      </c>
      <c r="C186" s="37" t="s">
        <v>80</v>
      </c>
      <c r="D186" s="24">
        <f>D187</f>
        <v>16.1</v>
      </c>
      <c r="E186" s="24">
        <f>E187</f>
        <v>16.1</v>
      </c>
      <c r="F186" s="21">
        <f t="shared" si="7"/>
        <v>0</v>
      </c>
    </row>
    <row r="187" spans="1:6" ht="12.75">
      <c r="A187" s="39"/>
      <c r="B187" s="39">
        <v>240</v>
      </c>
      <c r="C187" s="44" t="s">
        <v>81</v>
      </c>
      <c r="D187" s="24">
        <v>16.1</v>
      </c>
      <c r="E187" s="309">
        <v>16.1</v>
      </c>
      <c r="F187" s="21">
        <f t="shared" si="7"/>
        <v>0</v>
      </c>
    </row>
    <row r="188" spans="1:6" ht="63.75">
      <c r="A188" s="40" t="s">
        <v>662</v>
      </c>
      <c r="B188" s="53"/>
      <c r="C188" s="68" t="s">
        <v>0</v>
      </c>
      <c r="D188" s="23">
        <f>D189+D191</f>
        <v>58.199999999999996</v>
      </c>
      <c r="E188" s="23">
        <f>E189+E191</f>
        <v>29.2</v>
      </c>
      <c r="F188" s="21">
        <f t="shared" si="7"/>
        <v>-28.999999999999996</v>
      </c>
    </row>
    <row r="189" spans="1:6" ht="38.25">
      <c r="A189" s="40"/>
      <c r="B189" s="39">
        <v>100</v>
      </c>
      <c r="C189" s="37" t="s">
        <v>75</v>
      </c>
      <c r="D189" s="23">
        <f>D190</f>
        <v>55.4</v>
      </c>
      <c r="E189" s="23">
        <f>E190</f>
        <v>26.4</v>
      </c>
      <c r="F189" s="21">
        <f t="shared" si="7"/>
        <v>-29</v>
      </c>
    </row>
    <row r="190" spans="1:6" ht="25.5">
      <c r="A190" s="40"/>
      <c r="B190" s="39">
        <v>120</v>
      </c>
      <c r="C190" s="37" t="s">
        <v>76</v>
      </c>
      <c r="D190" s="23">
        <v>55.4</v>
      </c>
      <c r="E190" s="23">
        <v>26.4</v>
      </c>
      <c r="F190" s="21">
        <f t="shared" si="7"/>
        <v>-29</v>
      </c>
    </row>
    <row r="191" spans="1:6" ht="12.75">
      <c r="A191" s="40"/>
      <c r="B191" s="36" t="s">
        <v>140</v>
      </c>
      <c r="C191" s="37" t="s">
        <v>80</v>
      </c>
      <c r="D191" s="23">
        <f>D192</f>
        <v>2.8</v>
      </c>
      <c r="E191" s="23">
        <f>E192</f>
        <v>2.8</v>
      </c>
      <c r="F191" s="21">
        <f t="shared" si="7"/>
        <v>0</v>
      </c>
    </row>
    <row r="192" spans="1:6" ht="12.75">
      <c r="A192" s="40"/>
      <c r="B192" s="36" t="s">
        <v>141</v>
      </c>
      <c r="C192" s="38" t="s">
        <v>81</v>
      </c>
      <c r="D192" s="23">
        <v>2.8</v>
      </c>
      <c r="E192" s="23">
        <v>2.8</v>
      </c>
      <c r="F192" s="21">
        <f t="shared" si="7"/>
        <v>0</v>
      </c>
    </row>
    <row r="193" spans="1:6" ht="36.75" customHeight="1">
      <c r="A193" s="52" t="s">
        <v>234</v>
      </c>
      <c r="B193" s="32"/>
      <c r="C193" s="34" t="s">
        <v>124</v>
      </c>
      <c r="D193" s="23">
        <f>D194+D229+D247+D257+D262+D270+D305+D309</f>
        <v>64887.99999999999</v>
      </c>
      <c r="E193" s="23">
        <f>E194+E229+E247+E257+E262+E270+E305+E309</f>
        <v>66723.6</v>
      </c>
      <c r="F193" s="21">
        <f t="shared" si="7"/>
        <v>1835.600000000013</v>
      </c>
    </row>
    <row r="194" spans="1:6" ht="25.5">
      <c r="A194" s="36" t="s">
        <v>235</v>
      </c>
      <c r="B194" s="39"/>
      <c r="C194" s="37" t="s">
        <v>153</v>
      </c>
      <c r="D194" s="23">
        <f>D195+D208+D215+D225</f>
        <v>12885.699999999999</v>
      </c>
      <c r="E194" s="23">
        <f>E195+E208+E215+E225</f>
        <v>15854.599999999999</v>
      </c>
      <c r="F194" s="21">
        <f t="shared" si="7"/>
        <v>2968.8999999999996</v>
      </c>
    </row>
    <row r="195" spans="1:6" ht="25.5">
      <c r="A195" s="36" t="s">
        <v>238</v>
      </c>
      <c r="B195" s="46"/>
      <c r="C195" s="47" t="s">
        <v>233</v>
      </c>
      <c r="D195" s="21">
        <f>D196+D199+D202+D205</f>
        <v>4073.8999999999996</v>
      </c>
      <c r="E195" s="21">
        <f>E196+E199+E202+E205</f>
        <v>4073.8999999999996</v>
      </c>
      <c r="F195" s="21">
        <f t="shared" si="7"/>
        <v>0</v>
      </c>
    </row>
    <row r="196" spans="1:6" ht="25.5">
      <c r="A196" s="36" t="s">
        <v>236</v>
      </c>
      <c r="B196" s="46"/>
      <c r="C196" s="61" t="s">
        <v>156</v>
      </c>
      <c r="D196" s="21">
        <f>D197</f>
        <v>2954.6</v>
      </c>
      <c r="E196" s="21">
        <f>E197</f>
        <v>2954.6</v>
      </c>
      <c r="F196" s="21">
        <f t="shared" si="7"/>
        <v>0</v>
      </c>
    </row>
    <row r="197" spans="1:6" ht="38.25">
      <c r="A197" s="39"/>
      <c r="B197" s="46">
        <v>600</v>
      </c>
      <c r="C197" s="47" t="s">
        <v>105</v>
      </c>
      <c r="D197" s="21">
        <f>D198</f>
        <v>2954.6</v>
      </c>
      <c r="E197" s="21">
        <f>E198</f>
        <v>2954.6</v>
      </c>
      <c r="F197" s="21">
        <f t="shared" si="7"/>
        <v>0</v>
      </c>
    </row>
    <row r="198" spans="1:6" ht="12.75">
      <c r="A198" s="40"/>
      <c r="B198" s="53">
        <v>610</v>
      </c>
      <c r="C198" s="62" t="s">
        <v>135</v>
      </c>
      <c r="D198" s="23">
        <v>2954.6</v>
      </c>
      <c r="E198" s="23">
        <v>2954.6</v>
      </c>
      <c r="F198" s="21">
        <f t="shared" si="7"/>
        <v>0</v>
      </c>
    </row>
    <row r="199" spans="1:6" ht="12.75">
      <c r="A199" s="36" t="s">
        <v>237</v>
      </c>
      <c r="B199" s="46"/>
      <c r="C199" s="63" t="s">
        <v>157</v>
      </c>
      <c r="D199" s="21">
        <f>D200</f>
        <v>730.3</v>
      </c>
      <c r="E199" s="21">
        <f>E200</f>
        <v>730.3</v>
      </c>
      <c r="F199" s="21">
        <f t="shared" si="7"/>
        <v>0</v>
      </c>
    </row>
    <row r="200" spans="1:6" ht="38.25">
      <c r="A200" s="39"/>
      <c r="B200" s="46">
        <v>600</v>
      </c>
      <c r="C200" s="47" t="s">
        <v>105</v>
      </c>
      <c r="D200" s="21">
        <f>D201</f>
        <v>730.3</v>
      </c>
      <c r="E200" s="21">
        <f>E201</f>
        <v>730.3</v>
      </c>
      <c r="F200" s="21">
        <f t="shared" si="7"/>
        <v>0</v>
      </c>
    </row>
    <row r="201" spans="1:6" ht="12.75">
      <c r="A201" s="39"/>
      <c r="B201" s="46">
        <v>610</v>
      </c>
      <c r="C201" s="55" t="s">
        <v>135</v>
      </c>
      <c r="D201" s="21">
        <v>730.3</v>
      </c>
      <c r="E201" s="21">
        <v>730.3</v>
      </c>
      <c r="F201" s="21">
        <f t="shared" si="7"/>
        <v>0</v>
      </c>
    </row>
    <row r="202" spans="1:6" ht="12.75">
      <c r="A202" s="36" t="s">
        <v>239</v>
      </c>
      <c r="B202" s="46"/>
      <c r="C202" s="37" t="s">
        <v>158</v>
      </c>
      <c r="D202" s="24">
        <f>D203</f>
        <v>290</v>
      </c>
      <c r="E202" s="24">
        <f>E203</f>
        <v>290</v>
      </c>
      <c r="F202" s="21">
        <f t="shared" si="7"/>
        <v>0</v>
      </c>
    </row>
    <row r="203" spans="1:6" ht="38.25">
      <c r="A203" s="39"/>
      <c r="B203" s="46">
        <v>600</v>
      </c>
      <c r="C203" s="47" t="s">
        <v>105</v>
      </c>
      <c r="D203" s="21">
        <f>D204</f>
        <v>290</v>
      </c>
      <c r="E203" s="21">
        <f>E204</f>
        <v>290</v>
      </c>
      <c r="F203" s="21">
        <f t="shared" si="7"/>
        <v>0</v>
      </c>
    </row>
    <row r="204" spans="1:6" ht="12.75">
      <c r="A204" s="39"/>
      <c r="B204" s="46">
        <v>610</v>
      </c>
      <c r="C204" s="55" t="s">
        <v>135</v>
      </c>
      <c r="D204" s="21">
        <v>290</v>
      </c>
      <c r="E204" s="21">
        <v>290</v>
      </c>
      <c r="F204" s="21">
        <f t="shared" si="7"/>
        <v>0</v>
      </c>
    </row>
    <row r="205" spans="1:6" ht="25.5">
      <c r="A205" s="36" t="s">
        <v>240</v>
      </c>
      <c r="B205" s="46"/>
      <c r="C205" s="37" t="s">
        <v>858</v>
      </c>
      <c r="D205" s="21">
        <f>D206</f>
        <v>99</v>
      </c>
      <c r="E205" s="21">
        <f>E206</f>
        <v>99</v>
      </c>
      <c r="F205" s="21">
        <f t="shared" si="7"/>
        <v>0</v>
      </c>
    </row>
    <row r="206" spans="1:6" ht="38.25">
      <c r="A206" s="39"/>
      <c r="B206" s="46">
        <v>600</v>
      </c>
      <c r="C206" s="47" t="s">
        <v>105</v>
      </c>
      <c r="D206" s="21">
        <f>D207</f>
        <v>99</v>
      </c>
      <c r="E206" s="21">
        <f>E207</f>
        <v>99</v>
      </c>
      <c r="F206" s="21">
        <f t="shared" si="7"/>
        <v>0</v>
      </c>
    </row>
    <row r="207" spans="1:6" ht="12.75">
      <c r="A207" s="39"/>
      <c r="B207" s="46">
        <v>610</v>
      </c>
      <c r="C207" s="55" t="s">
        <v>135</v>
      </c>
      <c r="D207" s="21">
        <v>99</v>
      </c>
      <c r="E207" s="21">
        <v>99</v>
      </c>
      <c r="F207" s="21">
        <f t="shared" si="7"/>
        <v>0</v>
      </c>
    </row>
    <row r="208" spans="1:6" ht="12.75">
      <c r="A208" s="39" t="s">
        <v>242</v>
      </c>
      <c r="B208" s="46"/>
      <c r="C208" s="55" t="s">
        <v>241</v>
      </c>
      <c r="D208" s="21">
        <f>D209+D212</f>
        <v>200</v>
      </c>
      <c r="E208" s="21">
        <f>E209+E212</f>
        <v>223.5</v>
      </c>
      <c r="F208" s="21">
        <f t="shared" si="7"/>
        <v>23.5</v>
      </c>
    </row>
    <row r="209" spans="1:6" ht="25.5">
      <c r="A209" s="39" t="s">
        <v>243</v>
      </c>
      <c r="B209" s="46"/>
      <c r="C209" s="37" t="s">
        <v>159</v>
      </c>
      <c r="D209" s="21">
        <f>D210</f>
        <v>200</v>
      </c>
      <c r="E209" s="21">
        <f>E210</f>
        <v>200</v>
      </c>
      <c r="F209" s="21">
        <f t="shared" si="7"/>
        <v>0</v>
      </c>
    </row>
    <row r="210" spans="1:6" ht="38.25">
      <c r="A210" s="39"/>
      <c r="B210" s="46">
        <v>600</v>
      </c>
      <c r="C210" s="47" t="s">
        <v>105</v>
      </c>
      <c r="D210" s="21">
        <f>D211</f>
        <v>200</v>
      </c>
      <c r="E210" s="21">
        <f>E211</f>
        <v>200</v>
      </c>
      <c r="F210" s="21">
        <f t="shared" si="7"/>
        <v>0</v>
      </c>
    </row>
    <row r="211" spans="1:6" ht="12.75">
      <c r="A211" s="39"/>
      <c r="B211" s="46">
        <v>610</v>
      </c>
      <c r="C211" s="55" t="s">
        <v>135</v>
      </c>
      <c r="D211" s="21">
        <v>200</v>
      </c>
      <c r="E211" s="21">
        <v>200</v>
      </c>
      <c r="F211" s="21">
        <f t="shared" si="7"/>
        <v>0</v>
      </c>
    </row>
    <row r="212" spans="1:6" ht="38.25">
      <c r="A212" s="39" t="s">
        <v>325</v>
      </c>
      <c r="B212" s="64"/>
      <c r="C212" s="65" t="s">
        <v>324</v>
      </c>
      <c r="D212" s="240">
        <f>D213</f>
        <v>0</v>
      </c>
      <c r="E212" s="240">
        <f>E213</f>
        <v>23.5</v>
      </c>
      <c r="F212" s="21">
        <f t="shared" si="7"/>
        <v>23.5</v>
      </c>
    </row>
    <row r="213" spans="1:7" ht="38.25">
      <c r="A213" s="39"/>
      <c r="B213" s="46">
        <v>600</v>
      </c>
      <c r="C213" s="47" t="s">
        <v>105</v>
      </c>
      <c r="D213" s="21">
        <f>D214</f>
        <v>0</v>
      </c>
      <c r="E213" s="21">
        <f>E214</f>
        <v>23.5</v>
      </c>
      <c r="F213" s="21">
        <f t="shared" si="7"/>
        <v>23.5</v>
      </c>
      <c r="G213" s="97"/>
    </row>
    <row r="214" spans="1:6" ht="12.75">
      <c r="A214" s="39"/>
      <c r="B214" s="46">
        <v>610</v>
      </c>
      <c r="C214" s="55" t="s">
        <v>135</v>
      </c>
      <c r="D214" s="21">
        <v>0</v>
      </c>
      <c r="E214" s="21">
        <v>23.5</v>
      </c>
      <c r="F214" s="21">
        <f t="shared" si="7"/>
        <v>23.5</v>
      </c>
    </row>
    <row r="215" spans="1:6" ht="25.5">
      <c r="A215" s="39" t="s">
        <v>244</v>
      </c>
      <c r="B215" s="39"/>
      <c r="C215" s="37" t="s">
        <v>245</v>
      </c>
      <c r="D215" s="21">
        <f>D216+D219+D222</f>
        <v>7000</v>
      </c>
      <c r="E215" s="21">
        <f>E216+E219+E222</f>
        <v>10945.4</v>
      </c>
      <c r="F215" s="21">
        <f t="shared" si="7"/>
        <v>3945.3999999999996</v>
      </c>
    </row>
    <row r="216" spans="1:6" ht="25.5">
      <c r="A216" s="39" t="s">
        <v>246</v>
      </c>
      <c r="B216" s="39"/>
      <c r="C216" s="37" t="s">
        <v>154</v>
      </c>
      <c r="D216" s="21">
        <f>D217</f>
        <v>5000</v>
      </c>
      <c r="E216" s="21">
        <f>E217</f>
        <v>8277.8</v>
      </c>
      <c r="F216" s="21">
        <f t="shared" si="7"/>
        <v>3277.7999999999993</v>
      </c>
    </row>
    <row r="217" spans="1:6" ht="38.25">
      <c r="A217" s="39"/>
      <c r="B217" s="46">
        <v>600</v>
      </c>
      <c r="C217" s="47" t="s">
        <v>105</v>
      </c>
      <c r="D217" s="21">
        <f>D218</f>
        <v>5000</v>
      </c>
      <c r="E217" s="21">
        <f>E218</f>
        <v>8277.8</v>
      </c>
      <c r="F217" s="21">
        <f t="shared" si="7"/>
        <v>3277.7999999999993</v>
      </c>
    </row>
    <row r="218" spans="1:6" ht="12.75">
      <c r="A218" s="39"/>
      <c r="B218" s="46">
        <v>610</v>
      </c>
      <c r="C218" s="55" t="s">
        <v>135</v>
      </c>
      <c r="D218" s="21">
        <v>5000</v>
      </c>
      <c r="E218" s="21">
        <f>7000+1277.8</f>
        <v>8277.8</v>
      </c>
      <c r="F218" s="21">
        <f t="shared" si="7"/>
        <v>3277.7999999999993</v>
      </c>
    </row>
    <row r="219" spans="1:6" ht="17.25" customHeight="1">
      <c r="A219" s="39" t="s">
        <v>247</v>
      </c>
      <c r="B219" s="39"/>
      <c r="C219" s="37" t="s">
        <v>155</v>
      </c>
      <c r="D219" s="21">
        <f>D220</f>
        <v>2000</v>
      </c>
      <c r="E219" s="21">
        <f>E220</f>
        <v>2000</v>
      </c>
      <c r="F219" s="21">
        <f t="shared" si="7"/>
        <v>0</v>
      </c>
    </row>
    <row r="220" spans="1:6" ht="38.25">
      <c r="A220" s="39"/>
      <c r="B220" s="46">
        <v>600</v>
      </c>
      <c r="C220" s="47" t="s">
        <v>105</v>
      </c>
      <c r="D220" s="21">
        <f>D221</f>
        <v>2000</v>
      </c>
      <c r="E220" s="21">
        <f>E221</f>
        <v>2000</v>
      </c>
      <c r="F220" s="21">
        <f t="shared" si="7"/>
        <v>0</v>
      </c>
    </row>
    <row r="221" spans="1:6" ht="16.5" customHeight="1">
      <c r="A221" s="39"/>
      <c r="B221" s="46">
        <v>610</v>
      </c>
      <c r="C221" s="55" t="s">
        <v>135</v>
      </c>
      <c r="D221" s="21">
        <v>2000</v>
      </c>
      <c r="E221" s="21">
        <v>2000</v>
      </c>
      <c r="F221" s="21">
        <f t="shared" si="7"/>
        <v>0</v>
      </c>
    </row>
    <row r="222" spans="1:6" ht="30" customHeight="1">
      <c r="A222" s="39" t="s">
        <v>589</v>
      </c>
      <c r="B222" s="46"/>
      <c r="C222" s="47" t="s">
        <v>590</v>
      </c>
      <c r="D222" s="21">
        <f>D223</f>
        <v>0</v>
      </c>
      <c r="E222" s="21">
        <f>E223</f>
        <v>667.6</v>
      </c>
      <c r="F222" s="21">
        <f t="shared" si="7"/>
        <v>667.6</v>
      </c>
    </row>
    <row r="223" spans="1:6" ht="16.5" customHeight="1">
      <c r="A223" s="39"/>
      <c r="B223" s="46">
        <v>600</v>
      </c>
      <c r="C223" s="47" t="s">
        <v>105</v>
      </c>
      <c r="D223" s="21">
        <f>D224</f>
        <v>0</v>
      </c>
      <c r="E223" s="21">
        <f>E224</f>
        <v>667.6</v>
      </c>
      <c r="F223" s="21">
        <f t="shared" si="7"/>
        <v>667.6</v>
      </c>
    </row>
    <row r="224" spans="1:6" ht="16.5" customHeight="1">
      <c r="A224" s="39"/>
      <c r="B224" s="46">
        <v>610</v>
      </c>
      <c r="C224" s="55" t="s">
        <v>135</v>
      </c>
      <c r="D224" s="21">
        <v>0</v>
      </c>
      <c r="E224" s="21">
        <f>172+495.6</f>
        <v>667.6</v>
      </c>
      <c r="F224" s="21">
        <f t="shared" si="7"/>
        <v>667.6</v>
      </c>
    </row>
    <row r="225" spans="1:6" ht="25.5">
      <c r="A225" s="39" t="s">
        <v>248</v>
      </c>
      <c r="B225" s="39"/>
      <c r="C225" s="37" t="s">
        <v>249</v>
      </c>
      <c r="D225" s="21">
        <f aca="true" t="shared" si="9" ref="D225:E227">D226</f>
        <v>1611.8</v>
      </c>
      <c r="E225" s="21">
        <f t="shared" si="9"/>
        <v>611.8</v>
      </c>
      <c r="F225" s="21">
        <f t="shared" si="7"/>
        <v>-1000</v>
      </c>
    </row>
    <row r="226" spans="1:6" ht="25.5">
      <c r="A226" s="39" t="s">
        <v>251</v>
      </c>
      <c r="B226" s="39"/>
      <c r="C226" s="37" t="s">
        <v>250</v>
      </c>
      <c r="D226" s="21">
        <f t="shared" si="9"/>
        <v>1611.8</v>
      </c>
      <c r="E226" s="21">
        <f t="shared" si="9"/>
        <v>611.8</v>
      </c>
      <c r="F226" s="21">
        <f t="shared" si="7"/>
        <v>-1000</v>
      </c>
    </row>
    <row r="227" spans="1:6" ht="12.75">
      <c r="A227" s="39"/>
      <c r="B227" s="39">
        <v>200</v>
      </c>
      <c r="C227" s="37" t="s">
        <v>80</v>
      </c>
      <c r="D227" s="21">
        <f t="shared" si="9"/>
        <v>1611.8</v>
      </c>
      <c r="E227" s="21">
        <f t="shared" si="9"/>
        <v>611.8</v>
      </c>
      <c r="F227" s="21">
        <f t="shared" si="7"/>
        <v>-1000</v>
      </c>
    </row>
    <row r="228" spans="1:6" ht="19.5" customHeight="1">
      <c r="A228" s="39"/>
      <c r="B228" s="39">
        <v>240</v>
      </c>
      <c r="C228" s="37" t="s">
        <v>81</v>
      </c>
      <c r="D228" s="21">
        <v>1611.8</v>
      </c>
      <c r="E228" s="21">
        <v>611.8</v>
      </c>
      <c r="F228" s="21">
        <f t="shared" si="7"/>
        <v>-1000</v>
      </c>
    </row>
    <row r="229" spans="1:6" ht="25.5">
      <c r="A229" s="36" t="s">
        <v>252</v>
      </c>
      <c r="B229" s="39"/>
      <c r="C229" s="37" t="s">
        <v>193</v>
      </c>
      <c r="D229" s="22">
        <f>D230</f>
        <v>30017.299999999996</v>
      </c>
      <c r="E229" s="22">
        <f>E230</f>
        <v>23176.4</v>
      </c>
      <c r="F229" s="21">
        <f t="shared" si="7"/>
        <v>-6840.899999999994</v>
      </c>
    </row>
    <row r="230" spans="1:6" ht="38.25">
      <c r="A230" s="36" t="s">
        <v>254</v>
      </c>
      <c r="B230" s="39"/>
      <c r="C230" s="37" t="s">
        <v>253</v>
      </c>
      <c r="D230" s="22">
        <f>D231+D234+D239+D244</f>
        <v>30017.299999999996</v>
      </c>
      <c r="E230" s="22">
        <f>E231+E234+E239+E244</f>
        <v>23176.4</v>
      </c>
      <c r="F230" s="21">
        <f t="shared" si="7"/>
        <v>-6840.899999999994</v>
      </c>
    </row>
    <row r="231" spans="1:6" ht="25.5">
      <c r="A231" s="36" t="s">
        <v>255</v>
      </c>
      <c r="B231" s="39"/>
      <c r="C231" s="37" t="s">
        <v>134</v>
      </c>
      <c r="D231" s="22">
        <f>D232</f>
        <v>15062.2</v>
      </c>
      <c r="E231" s="22">
        <f>E232</f>
        <v>15062.2</v>
      </c>
      <c r="F231" s="21">
        <f t="shared" si="7"/>
        <v>0</v>
      </c>
    </row>
    <row r="232" spans="1:6" ht="38.25">
      <c r="A232" s="56"/>
      <c r="B232" s="54">
        <v>600</v>
      </c>
      <c r="C232" s="47" t="s">
        <v>105</v>
      </c>
      <c r="D232" s="22">
        <f>D233</f>
        <v>15062.2</v>
      </c>
      <c r="E232" s="22">
        <f>E233</f>
        <v>15062.2</v>
      </c>
      <c r="F232" s="21">
        <f t="shared" si="7"/>
        <v>0</v>
      </c>
    </row>
    <row r="233" spans="1:6" ht="12.75">
      <c r="A233" s="56"/>
      <c r="B233" s="54">
        <v>610</v>
      </c>
      <c r="C233" s="55" t="s">
        <v>135</v>
      </c>
      <c r="D233" s="22">
        <v>15062.2</v>
      </c>
      <c r="E233" s="22">
        <v>15062.2</v>
      </c>
      <c r="F233" s="21">
        <f t="shared" si="7"/>
        <v>0</v>
      </c>
    </row>
    <row r="234" spans="1:6" ht="25.5">
      <c r="A234" s="36" t="s">
        <v>256</v>
      </c>
      <c r="B234" s="58"/>
      <c r="C234" s="45" t="s">
        <v>257</v>
      </c>
      <c r="D234" s="26">
        <f>D235+D237</f>
        <v>6412.9</v>
      </c>
      <c r="E234" s="26">
        <f>E235+E237</f>
        <v>7105.8</v>
      </c>
      <c r="F234" s="21">
        <f t="shared" si="7"/>
        <v>692.9000000000005</v>
      </c>
    </row>
    <row r="235" spans="1:6" ht="38.25">
      <c r="A235" s="42"/>
      <c r="B235" s="54">
        <v>600</v>
      </c>
      <c r="C235" s="47" t="s">
        <v>105</v>
      </c>
      <c r="D235" s="22">
        <f>D236</f>
        <v>3785.8</v>
      </c>
      <c r="E235" s="22">
        <f>E236</f>
        <v>3785.8</v>
      </c>
      <c r="F235" s="21">
        <f t="shared" si="7"/>
        <v>0</v>
      </c>
    </row>
    <row r="236" spans="1:6" ht="12.75">
      <c r="A236" s="42"/>
      <c r="B236" s="54">
        <v>610</v>
      </c>
      <c r="C236" s="55" t="s">
        <v>135</v>
      </c>
      <c r="D236" s="22">
        <v>3785.8</v>
      </c>
      <c r="E236" s="22">
        <v>3785.8</v>
      </c>
      <c r="F236" s="21">
        <f t="shared" si="7"/>
        <v>0</v>
      </c>
    </row>
    <row r="237" spans="1:6" ht="12.75">
      <c r="A237" s="58"/>
      <c r="B237" s="36" t="s">
        <v>140</v>
      </c>
      <c r="C237" s="37" t="s">
        <v>80</v>
      </c>
      <c r="D237" s="22">
        <f>D238</f>
        <v>2627.1</v>
      </c>
      <c r="E237" s="22">
        <f>E238</f>
        <v>3320</v>
      </c>
      <c r="F237" s="21">
        <f t="shared" si="7"/>
        <v>692.9000000000001</v>
      </c>
    </row>
    <row r="238" spans="1:6" ht="12.75">
      <c r="A238" s="58"/>
      <c r="B238" s="36" t="s">
        <v>141</v>
      </c>
      <c r="C238" s="38" t="s">
        <v>81</v>
      </c>
      <c r="D238" s="22">
        <v>2627.1</v>
      </c>
      <c r="E238" s="22">
        <f>3120+200</f>
        <v>3320</v>
      </c>
      <c r="F238" s="21">
        <f t="shared" si="7"/>
        <v>692.9000000000001</v>
      </c>
    </row>
    <row r="239" spans="1:6" ht="25.5">
      <c r="A239" s="36" t="s">
        <v>634</v>
      </c>
      <c r="B239" s="58"/>
      <c r="C239" s="45" t="s">
        <v>257</v>
      </c>
      <c r="D239" s="22">
        <f>D240</f>
        <v>2006.6</v>
      </c>
      <c r="E239" s="22">
        <f>E240</f>
        <v>1008.4</v>
      </c>
      <c r="F239" s="21">
        <f t="shared" si="7"/>
        <v>-998.1999999999999</v>
      </c>
    </row>
    <row r="240" spans="1:6" ht="12.75">
      <c r="A240" s="58"/>
      <c r="B240" s="46">
        <v>500</v>
      </c>
      <c r="C240" s="47" t="s">
        <v>95</v>
      </c>
      <c r="D240" s="22">
        <f>D241</f>
        <v>2006.6</v>
      </c>
      <c r="E240" s="22">
        <f>E241</f>
        <v>1008.4</v>
      </c>
      <c r="F240" s="21">
        <f t="shared" si="7"/>
        <v>-998.1999999999999</v>
      </c>
    </row>
    <row r="241" spans="1:6" ht="12.75">
      <c r="A241" s="58"/>
      <c r="B241" s="46">
        <v>540</v>
      </c>
      <c r="C241" s="47" t="s">
        <v>65</v>
      </c>
      <c r="D241" s="22">
        <f>D242+D243</f>
        <v>2006.6</v>
      </c>
      <c r="E241" s="22">
        <f>E242+E243</f>
        <v>1008.4</v>
      </c>
      <c r="F241" s="21">
        <f t="shared" si="7"/>
        <v>-998.1999999999999</v>
      </c>
    </row>
    <row r="242" spans="1:6" ht="79.5" customHeight="1">
      <c r="A242" s="58"/>
      <c r="B242" s="46"/>
      <c r="C242" s="202" t="s">
        <v>591</v>
      </c>
      <c r="D242" s="22">
        <v>727.3</v>
      </c>
      <c r="E242" s="22">
        <v>727.3</v>
      </c>
      <c r="F242" s="21">
        <f t="shared" si="7"/>
        <v>0</v>
      </c>
    </row>
    <row r="243" spans="1:6" ht="89.25">
      <c r="A243" s="51"/>
      <c r="B243" s="46"/>
      <c r="C243" s="47" t="s">
        <v>592</v>
      </c>
      <c r="D243" s="22">
        <v>1279.3</v>
      </c>
      <c r="E243" s="22">
        <v>281.1</v>
      </c>
      <c r="F243" s="21">
        <f t="shared" si="7"/>
        <v>-998.1999999999999</v>
      </c>
    </row>
    <row r="244" spans="1:6" ht="51">
      <c r="A244" s="42" t="s">
        <v>593</v>
      </c>
      <c r="B244" s="36"/>
      <c r="C244" s="37" t="s">
        <v>594</v>
      </c>
      <c r="D244" s="22">
        <f>D245</f>
        <v>6535.6</v>
      </c>
      <c r="E244" s="22">
        <f>E245</f>
        <v>0</v>
      </c>
      <c r="F244" s="21">
        <f t="shared" si="7"/>
        <v>-6535.6</v>
      </c>
    </row>
    <row r="245" spans="1:6" ht="12.75">
      <c r="A245" s="58"/>
      <c r="B245" s="36" t="s">
        <v>140</v>
      </c>
      <c r="C245" s="37" t="s">
        <v>80</v>
      </c>
      <c r="D245" s="22">
        <f>D246</f>
        <v>6535.6</v>
      </c>
      <c r="E245" s="22">
        <f>E246</f>
        <v>0</v>
      </c>
      <c r="F245" s="21">
        <f t="shared" si="7"/>
        <v>-6535.6</v>
      </c>
    </row>
    <row r="246" spans="1:6" ht="12.75">
      <c r="A246" s="58"/>
      <c r="B246" s="36" t="s">
        <v>141</v>
      </c>
      <c r="C246" s="38" t="s">
        <v>81</v>
      </c>
      <c r="D246" s="22">
        <v>6535.6</v>
      </c>
      <c r="E246" s="22">
        <v>0</v>
      </c>
      <c r="F246" s="21">
        <f t="shared" si="7"/>
        <v>-6535.6</v>
      </c>
    </row>
    <row r="247" spans="1:6" ht="27.75" customHeight="1">
      <c r="A247" s="36" t="s">
        <v>258</v>
      </c>
      <c r="B247" s="39"/>
      <c r="C247" s="37" t="s">
        <v>262</v>
      </c>
      <c r="D247" s="22">
        <f>D248+D252</f>
        <v>855.5</v>
      </c>
      <c r="E247" s="22">
        <f>E248+E252</f>
        <v>1150.5</v>
      </c>
      <c r="F247" s="21">
        <f aca="true" t="shared" si="10" ref="F247:F295">E247-D247</f>
        <v>295</v>
      </c>
    </row>
    <row r="248" spans="1:6" ht="38.25">
      <c r="A248" s="36" t="s">
        <v>260</v>
      </c>
      <c r="B248" s="39"/>
      <c r="C248" s="37" t="s">
        <v>259</v>
      </c>
      <c r="D248" s="22">
        <f aca="true" t="shared" si="11" ref="D248:E250">D249</f>
        <v>300</v>
      </c>
      <c r="E248" s="22">
        <f t="shared" si="11"/>
        <v>595</v>
      </c>
      <c r="F248" s="21">
        <f t="shared" si="10"/>
        <v>295</v>
      </c>
    </row>
    <row r="249" spans="1:6" ht="25.5">
      <c r="A249" s="36" t="s">
        <v>261</v>
      </c>
      <c r="B249" s="39"/>
      <c r="C249" s="37" t="s">
        <v>357</v>
      </c>
      <c r="D249" s="22">
        <f t="shared" si="11"/>
        <v>300</v>
      </c>
      <c r="E249" s="22">
        <f t="shared" si="11"/>
        <v>595</v>
      </c>
      <c r="F249" s="21">
        <f t="shared" si="10"/>
        <v>295</v>
      </c>
    </row>
    <row r="250" spans="1:6" ht="12.75">
      <c r="A250" s="39"/>
      <c r="B250" s="39">
        <v>200</v>
      </c>
      <c r="C250" s="37" t="s">
        <v>80</v>
      </c>
      <c r="D250" s="22">
        <f t="shared" si="11"/>
        <v>300</v>
      </c>
      <c r="E250" s="22">
        <f t="shared" si="11"/>
        <v>595</v>
      </c>
      <c r="F250" s="21">
        <f t="shared" si="10"/>
        <v>295</v>
      </c>
    </row>
    <row r="251" spans="1:6" ht="12.75">
      <c r="A251" s="39"/>
      <c r="B251" s="39">
        <v>240</v>
      </c>
      <c r="C251" s="38" t="s">
        <v>81</v>
      </c>
      <c r="D251" s="22">
        <v>300</v>
      </c>
      <c r="E251" s="22">
        <f>600-5</f>
        <v>595</v>
      </c>
      <c r="F251" s="21">
        <f t="shared" si="10"/>
        <v>295</v>
      </c>
    </row>
    <row r="252" spans="1:6" ht="30" customHeight="1">
      <c r="A252" s="36" t="s">
        <v>264</v>
      </c>
      <c r="B252" s="39"/>
      <c r="C252" s="37" t="s">
        <v>265</v>
      </c>
      <c r="D252" s="21">
        <f aca="true" t="shared" si="12" ref="D252:E255">D253</f>
        <v>555.5</v>
      </c>
      <c r="E252" s="21">
        <f t="shared" si="12"/>
        <v>555.5</v>
      </c>
      <c r="F252" s="21">
        <f t="shared" si="10"/>
        <v>0</v>
      </c>
    </row>
    <row r="253" spans="1:6" ht="25.5">
      <c r="A253" s="36" t="s">
        <v>266</v>
      </c>
      <c r="B253" s="39"/>
      <c r="C253" s="37" t="s">
        <v>267</v>
      </c>
      <c r="D253" s="22">
        <f t="shared" si="12"/>
        <v>555.5</v>
      </c>
      <c r="E253" s="22">
        <f t="shared" si="12"/>
        <v>555.5</v>
      </c>
      <c r="F253" s="21">
        <f t="shared" si="10"/>
        <v>0</v>
      </c>
    </row>
    <row r="254" spans="1:6" ht="38.25">
      <c r="A254" s="36" t="s">
        <v>269</v>
      </c>
      <c r="B254" s="39"/>
      <c r="C254" s="37" t="s">
        <v>121</v>
      </c>
      <c r="D254" s="22">
        <f t="shared" si="12"/>
        <v>555.5</v>
      </c>
      <c r="E254" s="22">
        <f t="shared" si="12"/>
        <v>555.5</v>
      </c>
      <c r="F254" s="21">
        <f t="shared" si="10"/>
        <v>0</v>
      </c>
    </row>
    <row r="255" spans="1:6" ht="12.75">
      <c r="A255" s="39"/>
      <c r="B255" s="46">
        <v>500</v>
      </c>
      <c r="C255" s="47" t="s">
        <v>95</v>
      </c>
      <c r="D255" s="22">
        <f t="shared" si="12"/>
        <v>555.5</v>
      </c>
      <c r="E255" s="22">
        <f t="shared" si="12"/>
        <v>555.5</v>
      </c>
      <c r="F255" s="21">
        <f t="shared" si="10"/>
        <v>0</v>
      </c>
    </row>
    <row r="256" spans="1:6" ht="12.75">
      <c r="A256" s="39"/>
      <c r="B256" s="46">
        <v>540</v>
      </c>
      <c r="C256" s="47" t="s">
        <v>65</v>
      </c>
      <c r="D256" s="22">
        <v>555.5</v>
      </c>
      <c r="E256" s="22">
        <v>555.5</v>
      </c>
      <c r="F256" s="21">
        <f t="shared" si="10"/>
        <v>0</v>
      </c>
    </row>
    <row r="257" spans="1:6" ht="25.5">
      <c r="A257" s="36" t="s">
        <v>270</v>
      </c>
      <c r="B257" s="39"/>
      <c r="C257" s="37" t="s">
        <v>271</v>
      </c>
      <c r="D257" s="22">
        <f aca="true" t="shared" si="13" ref="D257:E260">D258</f>
        <v>2272</v>
      </c>
      <c r="E257" s="22">
        <f t="shared" si="13"/>
        <v>2272</v>
      </c>
      <c r="F257" s="21">
        <f t="shared" si="10"/>
        <v>0</v>
      </c>
    </row>
    <row r="258" spans="1:6" ht="25.5">
      <c r="A258" s="36" t="s">
        <v>272</v>
      </c>
      <c r="B258" s="39"/>
      <c r="C258" s="37" t="s">
        <v>273</v>
      </c>
      <c r="D258" s="22">
        <f t="shared" si="13"/>
        <v>2272</v>
      </c>
      <c r="E258" s="22">
        <f t="shared" si="13"/>
        <v>2272</v>
      </c>
      <c r="F258" s="21">
        <f t="shared" si="10"/>
        <v>0</v>
      </c>
    </row>
    <row r="259" spans="1:6" ht="38.25">
      <c r="A259" s="39" t="s">
        <v>386</v>
      </c>
      <c r="B259" s="39"/>
      <c r="C259" s="37" t="s">
        <v>385</v>
      </c>
      <c r="D259" s="21">
        <f t="shared" si="13"/>
        <v>2272</v>
      </c>
      <c r="E259" s="21">
        <f t="shared" si="13"/>
        <v>2272</v>
      </c>
      <c r="F259" s="21">
        <f t="shared" si="10"/>
        <v>0</v>
      </c>
    </row>
    <row r="260" spans="1:6" ht="25.5">
      <c r="A260" s="39"/>
      <c r="B260" s="66">
        <v>400</v>
      </c>
      <c r="C260" s="65" t="s">
        <v>146</v>
      </c>
      <c r="D260" s="21">
        <f t="shared" si="13"/>
        <v>2272</v>
      </c>
      <c r="E260" s="21">
        <f t="shared" si="13"/>
        <v>2272</v>
      </c>
      <c r="F260" s="21">
        <f t="shared" si="10"/>
        <v>0</v>
      </c>
    </row>
    <row r="261" spans="1:6" ht="12.75">
      <c r="A261" s="39"/>
      <c r="B261" s="42">
        <v>410</v>
      </c>
      <c r="C261" s="37" t="s">
        <v>147</v>
      </c>
      <c r="D261" s="21">
        <v>2272</v>
      </c>
      <c r="E261" s="21">
        <v>2272</v>
      </c>
      <c r="F261" s="21">
        <f t="shared" si="10"/>
        <v>0</v>
      </c>
    </row>
    <row r="262" spans="1:6" ht="12.75">
      <c r="A262" s="39" t="s">
        <v>274</v>
      </c>
      <c r="B262" s="39"/>
      <c r="C262" s="37" t="s">
        <v>194</v>
      </c>
      <c r="D262" s="21">
        <f>D263</f>
        <v>2700</v>
      </c>
      <c r="E262" s="21">
        <f>E263</f>
        <v>2744.5</v>
      </c>
      <c r="F262" s="21">
        <f t="shared" si="10"/>
        <v>44.5</v>
      </c>
    </row>
    <row r="263" spans="1:6" ht="25.5">
      <c r="A263" s="39" t="s">
        <v>277</v>
      </c>
      <c r="B263" s="39"/>
      <c r="C263" s="37" t="s">
        <v>276</v>
      </c>
      <c r="D263" s="21">
        <f>D264+D267</f>
        <v>2700</v>
      </c>
      <c r="E263" s="21">
        <f>E264+E267</f>
        <v>2744.5</v>
      </c>
      <c r="F263" s="21">
        <f t="shared" si="10"/>
        <v>44.5</v>
      </c>
    </row>
    <row r="264" spans="1:6" ht="12.75">
      <c r="A264" s="39" t="s">
        <v>278</v>
      </c>
      <c r="B264" s="39"/>
      <c r="C264" s="37" t="s">
        <v>279</v>
      </c>
      <c r="D264" s="21">
        <f>D265</f>
        <v>300</v>
      </c>
      <c r="E264" s="21">
        <f>E265</f>
        <v>344.5</v>
      </c>
      <c r="F264" s="21">
        <f t="shared" si="10"/>
        <v>44.5</v>
      </c>
    </row>
    <row r="265" spans="1:6" ht="12.75">
      <c r="A265" s="39"/>
      <c r="B265" s="36" t="s">
        <v>140</v>
      </c>
      <c r="C265" s="37" t="s">
        <v>80</v>
      </c>
      <c r="D265" s="21">
        <f>D266</f>
        <v>300</v>
      </c>
      <c r="E265" s="21">
        <f>E266</f>
        <v>344.5</v>
      </c>
      <c r="F265" s="21">
        <f t="shared" si="10"/>
        <v>44.5</v>
      </c>
    </row>
    <row r="266" spans="1:6" ht="12.75">
      <c r="A266" s="39"/>
      <c r="B266" s="36" t="s">
        <v>141</v>
      </c>
      <c r="C266" s="38" t="s">
        <v>81</v>
      </c>
      <c r="D266" s="21">
        <v>300</v>
      </c>
      <c r="E266" s="21">
        <f>300+44.5</f>
        <v>344.5</v>
      </c>
      <c r="F266" s="21">
        <f t="shared" si="10"/>
        <v>44.5</v>
      </c>
    </row>
    <row r="267" spans="1:6" ht="51">
      <c r="A267" s="39" t="s">
        <v>280</v>
      </c>
      <c r="B267" s="36"/>
      <c r="C267" s="37" t="s">
        <v>281</v>
      </c>
      <c r="D267" s="23">
        <f>D268</f>
        <v>2400</v>
      </c>
      <c r="E267" s="23">
        <f>E268</f>
        <v>2400</v>
      </c>
      <c r="F267" s="21">
        <f t="shared" si="10"/>
        <v>0</v>
      </c>
    </row>
    <row r="268" spans="1:6" ht="12.75">
      <c r="A268" s="40"/>
      <c r="B268" s="36" t="s">
        <v>140</v>
      </c>
      <c r="C268" s="37" t="s">
        <v>80</v>
      </c>
      <c r="D268" s="23">
        <f>D269</f>
        <v>2400</v>
      </c>
      <c r="E268" s="23">
        <f>E269</f>
        <v>2400</v>
      </c>
      <c r="F268" s="21">
        <f t="shared" si="10"/>
        <v>0</v>
      </c>
    </row>
    <row r="269" spans="1:6" ht="12.75">
      <c r="A269" s="40"/>
      <c r="B269" s="36" t="s">
        <v>141</v>
      </c>
      <c r="C269" s="38" t="s">
        <v>81</v>
      </c>
      <c r="D269" s="21">
        <v>2400</v>
      </c>
      <c r="E269" s="21">
        <v>2400</v>
      </c>
      <c r="F269" s="21">
        <f t="shared" si="10"/>
        <v>0</v>
      </c>
    </row>
    <row r="270" spans="1:6" ht="25.5">
      <c r="A270" s="40" t="s">
        <v>275</v>
      </c>
      <c r="B270" s="53"/>
      <c r="C270" s="37" t="s">
        <v>195</v>
      </c>
      <c r="D270" s="26">
        <f>D271+D302+D299</f>
        <v>12905.9</v>
      </c>
      <c r="E270" s="26">
        <f>E271+E302+E299</f>
        <v>14896.500000000002</v>
      </c>
      <c r="F270" s="21">
        <f t="shared" si="10"/>
        <v>1990.6000000000022</v>
      </c>
    </row>
    <row r="271" spans="1:6" ht="25.5">
      <c r="A271" s="40" t="s">
        <v>284</v>
      </c>
      <c r="B271" s="53"/>
      <c r="C271" s="37" t="s">
        <v>283</v>
      </c>
      <c r="D271" s="26">
        <f>D272+D275+D278+D281+D284+D287+D290+D293+D296</f>
        <v>11997.1</v>
      </c>
      <c r="E271" s="26">
        <f>E272+E275+E278+E281+E284+E287+E290+E293+E296</f>
        <v>12411.7</v>
      </c>
      <c r="F271" s="21">
        <f t="shared" si="10"/>
        <v>414.60000000000036</v>
      </c>
    </row>
    <row r="272" spans="1:6" ht="12.75">
      <c r="A272" s="40" t="s">
        <v>288</v>
      </c>
      <c r="B272" s="39"/>
      <c r="C272" s="67" t="s">
        <v>31</v>
      </c>
      <c r="D272" s="21">
        <f>D273</f>
        <v>3094.2</v>
      </c>
      <c r="E272" s="21">
        <f>E273</f>
        <v>3852.8</v>
      </c>
      <c r="F272" s="21">
        <f t="shared" si="10"/>
        <v>758.6000000000004</v>
      </c>
    </row>
    <row r="273" spans="1:6" ht="38.25">
      <c r="A273" s="39"/>
      <c r="B273" s="46">
        <v>600</v>
      </c>
      <c r="C273" s="47" t="s">
        <v>105</v>
      </c>
      <c r="D273" s="21">
        <f>D274</f>
        <v>3094.2</v>
      </c>
      <c r="E273" s="21">
        <f>E274</f>
        <v>3852.8</v>
      </c>
      <c r="F273" s="21">
        <f t="shared" si="10"/>
        <v>758.6000000000004</v>
      </c>
    </row>
    <row r="274" spans="1:6" ht="12.75">
      <c r="A274" s="39"/>
      <c r="B274" s="46">
        <v>610</v>
      </c>
      <c r="C274" s="55" t="s">
        <v>135</v>
      </c>
      <c r="D274" s="21">
        <v>3094.2</v>
      </c>
      <c r="E274" s="21">
        <f>3431.4+421.4</f>
        <v>3852.8</v>
      </c>
      <c r="F274" s="21">
        <f t="shared" si="10"/>
        <v>758.6000000000004</v>
      </c>
    </row>
    <row r="275" spans="1:6" ht="43.5" customHeight="1">
      <c r="A275" s="40" t="s">
        <v>289</v>
      </c>
      <c r="B275" s="39"/>
      <c r="C275" s="37" t="s">
        <v>695</v>
      </c>
      <c r="D275" s="21">
        <f>D276</f>
        <v>928.3</v>
      </c>
      <c r="E275" s="21">
        <f>E276</f>
        <v>1041.4</v>
      </c>
      <c r="F275" s="21">
        <f t="shared" si="10"/>
        <v>113.10000000000014</v>
      </c>
    </row>
    <row r="276" spans="1:6" ht="38.25">
      <c r="A276" s="39"/>
      <c r="B276" s="46">
        <v>600</v>
      </c>
      <c r="C276" s="47" t="s">
        <v>105</v>
      </c>
      <c r="D276" s="21">
        <f>D277</f>
        <v>928.3</v>
      </c>
      <c r="E276" s="21">
        <f>E277</f>
        <v>1041.4</v>
      </c>
      <c r="F276" s="21">
        <f t="shared" si="10"/>
        <v>113.10000000000014</v>
      </c>
    </row>
    <row r="277" spans="1:6" ht="12.75">
      <c r="A277" s="39"/>
      <c r="B277" s="46">
        <v>610</v>
      </c>
      <c r="C277" s="55" t="s">
        <v>135</v>
      </c>
      <c r="D277" s="21">
        <v>928.3</v>
      </c>
      <c r="E277" s="21">
        <v>1041.4</v>
      </c>
      <c r="F277" s="21">
        <f t="shared" si="10"/>
        <v>113.10000000000014</v>
      </c>
    </row>
    <row r="278" spans="1:6" ht="12.75">
      <c r="A278" s="40" t="s">
        <v>290</v>
      </c>
      <c r="B278" s="39"/>
      <c r="C278" s="37" t="s">
        <v>35</v>
      </c>
      <c r="D278" s="23">
        <f>D279</f>
        <v>928.3</v>
      </c>
      <c r="E278" s="23">
        <f>E279</f>
        <v>1022.5</v>
      </c>
      <c r="F278" s="21">
        <f t="shared" si="10"/>
        <v>94.20000000000005</v>
      </c>
    </row>
    <row r="279" spans="1:6" ht="38.25">
      <c r="A279" s="39"/>
      <c r="B279" s="46">
        <v>600</v>
      </c>
      <c r="C279" s="47" t="s">
        <v>105</v>
      </c>
      <c r="D279" s="23">
        <f>D280</f>
        <v>928.3</v>
      </c>
      <c r="E279" s="23">
        <f>E280</f>
        <v>1022.5</v>
      </c>
      <c r="F279" s="21">
        <f t="shared" si="10"/>
        <v>94.20000000000005</v>
      </c>
    </row>
    <row r="280" spans="1:6" ht="12.75">
      <c r="A280" s="39"/>
      <c r="B280" s="46">
        <v>610</v>
      </c>
      <c r="C280" s="55" t="s">
        <v>135</v>
      </c>
      <c r="D280" s="23">
        <v>928.3</v>
      </c>
      <c r="E280" s="23">
        <v>1022.5</v>
      </c>
      <c r="F280" s="21">
        <f t="shared" si="10"/>
        <v>94.20000000000005</v>
      </c>
    </row>
    <row r="281" spans="1:6" ht="25.5">
      <c r="A281" s="40" t="s">
        <v>286</v>
      </c>
      <c r="B281" s="53"/>
      <c r="C281" s="41" t="s">
        <v>34</v>
      </c>
      <c r="D281" s="23">
        <f>D282</f>
        <v>2243.9</v>
      </c>
      <c r="E281" s="23">
        <f>E282</f>
        <v>1445.9</v>
      </c>
      <c r="F281" s="21">
        <f t="shared" si="10"/>
        <v>-798</v>
      </c>
    </row>
    <row r="282" spans="1:6" ht="38.25">
      <c r="A282" s="39"/>
      <c r="B282" s="46">
        <v>600</v>
      </c>
      <c r="C282" s="47" t="s">
        <v>105</v>
      </c>
      <c r="D282" s="21">
        <f>D283</f>
        <v>2243.9</v>
      </c>
      <c r="E282" s="21">
        <f>E283</f>
        <v>1445.9</v>
      </c>
      <c r="F282" s="21">
        <f t="shared" si="10"/>
        <v>-798</v>
      </c>
    </row>
    <row r="283" spans="1:6" ht="12.75">
      <c r="A283" s="39"/>
      <c r="B283" s="46">
        <v>610</v>
      </c>
      <c r="C283" s="55" t="s">
        <v>135</v>
      </c>
      <c r="D283" s="21">
        <v>2243.9</v>
      </c>
      <c r="E283" s="21">
        <v>1445.9</v>
      </c>
      <c r="F283" s="21">
        <f t="shared" si="10"/>
        <v>-798</v>
      </c>
    </row>
    <row r="284" spans="1:6" ht="34.5" customHeight="1">
      <c r="A284" s="39" t="s">
        <v>285</v>
      </c>
      <c r="B284" s="54"/>
      <c r="C284" s="47" t="s">
        <v>282</v>
      </c>
      <c r="D284" s="22">
        <f>D285</f>
        <v>464.1</v>
      </c>
      <c r="E284" s="22">
        <f>E285</f>
        <v>516</v>
      </c>
      <c r="F284" s="21">
        <f t="shared" si="10"/>
        <v>51.89999999999998</v>
      </c>
    </row>
    <row r="285" spans="1:6" ht="38.25">
      <c r="A285" s="42"/>
      <c r="B285" s="54">
        <v>600</v>
      </c>
      <c r="C285" s="47" t="s">
        <v>105</v>
      </c>
      <c r="D285" s="26">
        <f>D286</f>
        <v>464.1</v>
      </c>
      <c r="E285" s="26">
        <f>E286</f>
        <v>516</v>
      </c>
      <c r="F285" s="21">
        <f t="shared" si="10"/>
        <v>51.89999999999998</v>
      </c>
    </row>
    <row r="286" spans="1:6" ht="12.75">
      <c r="A286" s="42"/>
      <c r="B286" s="54">
        <v>610</v>
      </c>
      <c r="C286" s="55" t="s">
        <v>135</v>
      </c>
      <c r="D286" s="26">
        <v>464.1</v>
      </c>
      <c r="E286" s="26">
        <v>516</v>
      </c>
      <c r="F286" s="21">
        <f t="shared" si="10"/>
        <v>51.89999999999998</v>
      </c>
    </row>
    <row r="287" spans="1:6" ht="47.25" customHeight="1">
      <c r="A287" s="40" t="s">
        <v>287</v>
      </c>
      <c r="B287" s="53"/>
      <c r="C287" s="68" t="s">
        <v>33</v>
      </c>
      <c r="D287" s="23">
        <f>D288</f>
        <v>391.9</v>
      </c>
      <c r="E287" s="23">
        <f>E288</f>
        <v>440.7</v>
      </c>
      <c r="F287" s="21">
        <f t="shared" si="10"/>
        <v>48.80000000000001</v>
      </c>
    </row>
    <row r="288" spans="1:6" ht="38.25">
      <c r="A288" s="40"/>
      <c r="B288" s="46">
        <v>600</v>
      </c>
      <c r="C288" s="47" t="s">
        <v>105</v>
      </c>
      <c r="D288" s="23">
        <f>D289</f>
        <v>391.9</v>
      </c>
      <c r="E288" s="23">
        <f>E289</f>
        <v>440.7</v>
      </c>
      <c r="F288" s="21">
        <f t="shared" si="10"/>
        <v>48.80000000000001</v>
      </c>
    </row>
    <row r="289" spans="1:6" ht="12.75">
      <c r="A289" s="40"/>
      <c r="B289" s="53">
        <v>610</v>
      </c>
      <c r="C289" s="62" t="s">
        <v>135</v>
      </c>
      <c r="D289" s="23">
        <v>391.9</v>
      </c>
      <c r="E289" s="23">
        <v>440.7</v>
      </c>
      <c r="F289" s="21">
        <f t="shared" si="10"/>
        <v>48.80000000000001</v>
      </c>
    </row>
    <row r="290" spans="1:6" ht="25.5">
      <c r="A290" s="40" t="s">
        <v>291</v>
      </c>
      <c r="B290" s="53"/>
      <c r="C290" s="68" t="s">
        <v>46</v>
      </c>
      <c r="D290" s="23">
        <f>D291</f>
        <v>2417.5</v>
      </c>
      <c r="E290" s="23">
        <f>E291</f>
        <v>2807.9</v>
      </c>
      <c r="F290" s="21">
        <f t="shared" si="10"/>
        <v>390.4000000000001</v>
      </c>
    </row>
    <row r="291" spans="1:6" ht="38.25">
      <c r="A291" s="40"/>
      <c r="B291" s="46">
        <v>600</v>
      </c>
      <c r="C291" s="47" t="s">
        <v>105</v>
      </c>
      <c r="D291" s="23">
        <f>D292</f>
        <v>2417.5</v>
      </c>
      <c r="E291" s="23">
        <f>E292</f>
        <v>2807.9</v>
      </c>
      <c r="F291" s="21">
        <f t="shared" si="10"/>
        <v>390.4000000000001</v>
      </c>
    </row>
    <row r="292" spans="1:6" ht="12.75">
      <c r="A292" s="40"/>
      <c r="B292" s="53">
        <v>610</v>
      </c>
      <c r="C292" s="62" t="s">
        <v>135</v>
      </c>
      <c r="D292" s="23">
        <v>2417.5</v>
      </c>
      <c r="E292" s="23">
        <v>2807.9</v>
      </c>
      <c r="F292" s="21">
        <f t="shared" si="10"/>
        <v>390.4000000000001</v>
      </c>
    </row>
    <row r="293" spans="1:6" ht="12.75">
      <c r="A293" s="40" t="s">
        <v>40</v>
      </c>
      <c r="B293" s="53"/>
      <c r="C293" s="62" t="s">
        <v>47</v>
      </c>
      <c r="D293" s="23">
        <f>D294</f>
        <v>509.6</v>
      </c>
      <c r="E293" s="23">
        <f>E294</f>
        <v>512.8</v>
      </c>
      <c r="F293" s="21">
        <f t="shared" si="10"/>
        <v>3.199999999999932</v>
      </c>
    </row>
    <row r="294" spans="1:6" ht="38.25">
      <c r="A294" s="40"/>
      <c r="B294" s="46">
        <v>600</v>
      </c>
      <c r="C294" s="47" t="s">
        <v>105</v>
      </c>
      <c r="D294" s="23">
        <f>D295</f>
        <v>509.6</v>
      </c>
      <c r="E294" s="23">
        <f>E295</f>
        <v>512.8</v>
      </c>
      <c r="F294" s="21">
        <f t="shared" si="10"/>
        <v>3.199999999999932</v>
      </c>
    </row>
    <row r="295" spans="1:6" ht="12.75">
      <c r="A295" s="40"/>
      <c r="B295" s="53">
        <v>610</v>
      </c>
      <c r="C295" s="62" t="s">
        <v>135</v>
      </c>
      <c r="D295" s="23">
        <v>509.6</v>
      </c>
      <c r="E295" s="23">
        <v>512.8</v>
      </c>
      <c r="F295" s="21">
        <f t="shared" si="10"/>
        <v>3.199999999999932</v>
      </c>
    </row>
    <row r="296" spans="1:6" ht="12.75">
      <c r="A296" s="40" t="s">
        <v>41</v>
      </c>
      <c r="B296" s="53"/>
      <c r="C296" s="62" t="s">
        <v>48</v>
      </c>
      <c r="D296" s="23">
        <f>D297</f>
        <v>1019.3</v>
      </c>
      <c r="E296" s="23">
        <f>E297</f>
        <v>771.7</v>
      </c>
      <c r="F296" s="21">
        <f aca="true" t="shared" si="14" ref="F296:F345">E296-D296</f>
        <v>-247.5999999999999</v>
      </c>
    </row>
    <row r="297" spans="1:6" ht="38.25">
      <c r="A297" s="40"/>
      <c r="B297" s="46">
        <v>600</v>
      </c>
      <c r="C297" s="47" t="s">
        <v>105</v>
      </c>
      <c r="D297" s="23">
        <f>D298</f>
        <v>1019.3</v>
      </c>
      <c r="E297" s="23">
        <f>E298</f>
        <v>771.7</v>
      </c>
      <c r="F297" s="21">
        <f t="shared" si="14"/>
        <v>-247.5999999999999</v>
      </c>
    </row>
    <row r="298" spans="1:6" ht="12.75">
      <c r="A298" s="40"/>
      <c r="B298" s="53">
        <v>610</v>
      </c>
      <c r="C298" s="62" t="s">
        <v>135</v>
      </c>
      <c r="D298" s="23">
        <v>1019.3</v>
      </c>
      <c r="E298" s="23">
        <v>771.7</v>
      </c>
      <c r="F298" s="21">
        <f t="shared" si="14"/>
        <v>-247.5999999999999</v>
      </c>
    </row>
    <row r="299" spans="1:6" ht="25.5">
      <c r="A299" s="60" t="s">
        <v>836</v>
      </c>
      <c r="B299" s="46"/>
      <c r="C299" s="47" t="s">
        <v>50</v>
      </c>
      <c r="D299" s="23">
        <f>D300</f>
        <v>0</v>
      </c>
      <c r="E299" s="23">
        <f>E300</f>
        <v>2030.1</v>
      </c>
      <c r="F299" s="21">
        <f t="shared" si="14"/>
        <v>2030.1</v>
      </c>
    </row>
    <row r="300" spans="1:6" ht="38.25">
      <c r="A300" s="39"/>
      <c r="B300" s="46">
        <v>600</v>
      </c>
      <c r="C300" s="47" t="s">
        <v>105</v>
      </c>
      <c r="D300" s="23">
        <f>D301</f>
        <v>0</v>
      </c>
      <c r="E300" s="23">
        <f>E301</f>
        <v>2030.1</v>
      </c>
      <c r="F300" s="21">
        <f t="shared" si="14"/>
        <v>2030.1</v>
      </c>
    </row>
    <row r="301" spans="1:6" ht="12.75">
      <c r="A301" s="39"/>
      <c r="B301" s="46">
        <v>610</v>
      </c>
      <c r="C301" s="47" t="s">
        <v>135</v>
      </c>
      <c r="D301" s="23">
        <v>0</v>
      </c>
      <c r="E301" s="23">
        <f>1386.5+643.6</f>
        <v>2030.1</v>
      </c>
      <c r="F301" s="21">
        <f t="shared" si="14"/>
        <v>2030.1</v>
      </c>
    </row>
    <row r="302" spans="1:6" ht="45.75" customHeight="1">
      <c r="A302" s="40" t="s">
        <v>360</v>
      </c>
      <c r="B302" s="53"/>
      <c r="C302" s="68" t="s">
        <v>361</v>
      </c>
      <c r="D302" s="23">
        <f>D303</f>
        <v>908.8</v>
      </c>
      <c r="E302" s="23">
        <f>E303</f>
        <v>454.7</v>
      </c>
      <c r="F302" s="21">
        <f t="shared" si="14"/>
        <v>-454.09999999999997</v>
      </c>
    </row>
    <row r="303" spans="1:6" ht="12.75">
      <c r="A303" s="40"/>
      <c r="B303" s="36" t="s">
        <v>140</v>
      </c>
      <c r="C303" s="37" t="s">
        <v>80</v>
      </c>
      <c r="D303" s="23">
        <f>D304</f>
        <v>908.8</v>
      </c>
      <c r="E303" s="23">
        <f>E304</f>
        <v>454.7</v>
      </c>
      <c r="F303" s="21">
        <f t="shared" si="14"/>
        <v>-454.09999999999997</v>
      </c>
    </row>
    <row r="304" spans="1:6" ht="12.75">
      <c r="A304" s="40"/>
      <c r="B304" s="36" t="s">
        <v>141</v>
      </c>
      <c r="C304" s="38" t="s">
        <v>81</v>
      </c>
      <c r="D304" s="23">
        <v>908.8</v>
      </c>
      <c r="E304" s="23">
        <v>454.7</v>
      </c>
      <c r="F304" s="21">
        <f t="shared" si="14"/>
        <v>-454.09999999999997</v>
      </c>
    </row>
    <row r="305" spans="1:6" ht="38.25">
      <c r="A305" s="39" t="s">
        <v>54</v>
      </c>
      <c r="B305" s="46"/>
      <c r="C305" s="47" t="s">
        <v>52</v>
      </c>
      <c r="D305" s="23">
        <f aca="true" t="shared" si="15" ref="D305:E307">D306</f>
        <v>341</v>
      </c>
      <c r="E305" s="23">
        <f t="shared" si="15"/>
        <v>341</v>
      </c>
      <c r="F305" s="21">
        <f t="shared" si="14"/>
        <v>0</v>
      </c>
    </row>
    <row r="306" spans="1:6" ht="38.25">
      <c r="A306" s="39" t="s">
        <v>53</v>
      </c>
      <c r="B306" s="46"/>
      <c r="C306" s="47" t="s">
        <v>55</v>
      </c>
      <c r="D306" s="23">
        <f t="shared" si="15"/>
        <v>341</v>
      </c>
      <c r="E306" s="23">
        <f t="shared" si="15"/>
        <v>341</v>
      </c>
      <c r="F306" s="21">
        <f t="shared" si="14"/>
        <v>0</v>
      </c>
    </row>
    <row r="307" spans="1:6" ht="12.75">
      <c r="A307" s="39"/>
      <c r="B307" s="36" t="s">
        <v>140</v>
      </c>
      <c r="C307" s="37" t="s">
        <v>80</v>
      </c>
      <c r="D307" s="23">
        <f t="shared" si="15"/>
        <v>341</v>
      </c>
      <c r="E307" s="23">
        <f t="shared" si="15"/>
        <v>341</v>
      </c>
      <c r="F307" s="21">
        <f t="shared" si="14"/>
        <v>0</v>
      </c>
    </row>
    <row r="308" spans="1:6" ht="12.75">
      <c r="A308" s="39"/>
      <c r="B308" s="36" t="s">
        <v>141</v>
      </c>
      <c r="C308" s="38" t="s">
        <v>81</v>
      </c>
      <c r="D308" s="23">
        <v>341</v>
      </c>
      <c r="E308" s="23">
        <v>341</v>
      </c>
      <c r="F308" s="21">
        <f t="shared" si="14"/>
        <v>0</v>
      </c>
    </row>
    <row r="309" spans="1:6" ht="25.5">
      <c r="A309" s="39" t="s">
        <v>337</v>
      </c>
      <c r="B309" s="48"/>
      <c r="C309" s="37" t="s">
        <v>340</v>
      </c>
      <c r="D309" s="23">
        <f aca="true" t="shared" si="16" ref="D309:E312">D310</f>
        <v>2910.6</v>
      </c>
      <c r="E309" s="23">
        <f t="shared" si="16"/>
        <v>6288.1</v>
      </c>
      <c r="F309" s="21">
        <f t="shared" si="14"/>
        <v>3377.5000000000005</v>
      </c>
    </row>
    <row r="310" spans="1:6" ht="40.5" customHeight="1">
      <c r="A310" s="39" t="s">
        <v>338</v>
      </c>
      <c r="B310" s="48"/>
      <c r="C310" s="37" t="s">
        <v>339</v>
      </c>
      <c r="D310" s="21">
        <f t="shared" si="16"/>
        <v>2910.6</v>
      </c>
      <c r="E310" s="21">
        <f t="shared" si="16"/>
        <v>6288.1</v>
      </c>
      <c r="F310" s="21">
        <f t="shared" si="14"/>
        <v>3377.5000000000005</v>
      </c>
    </row>
    <row r="311" spans="1:6" ht="38.25">
      <c r="A311" s="39" t="s">
        <v>342</v>
      </c>
      <c r="B311" s="36"/>
      <c r="C311" s="37" t="s">
        <v>341</v>
      </c>
      <c r="D311" s="24">
        <f t="shared" si="16"/>
        <v>2910.6</v>
      </c>
      <c r="E311" s="24">
        <f t="shared" si="16"/>
        <v>6288.1</v>
      </c>
      <c r="F311" s="21">
        <f t="shared" si="14"/>
        <v>3377.5000000000005</v>
      </c>
    </row>
    <row r="312" spans="1:6" ht="25.5">
      <c r="A312" s="40"/>
      <c r="B312" s="42">
        <v>400</v>
      </c>
      <c r="C312" s="65" t="s">
        <v>146</v>
      </c>
      <c r="D312" s="24">
        <f t="shared" si="16"/>
        <v>2910.6</v>
      </c>
      <c r="E312" s="24">
        <f t="shared" si="16"/>
        <v>6288.1</v>
      </c>
      <c r="F312" s="21">
        <f t="shared" si="14"/>
        <v>3377.5000000000005</v>
      </c>
    </row>
    <row r="313" spans="1:6" ht="12.75">
      <c r="A313" s="40"/>
      <c r="B313" s="42">
        <v>410</v>
      </c>
      <c r="C313" s="37" t="s">
        <v>147</v>
      </c>
      <c r="D313" s="24">
        <v>2910.6</v>
      </c>
      <c r="E313" s="24">
        <f>2910.6+1602.2+2575.8+379.3-172-1386.5+378.7</f>
        <v>6288.1</v>
      </c>
      <c r="F313" s="21">
        <f t="shared" si="14"/>
        <v>3377.5000000000005</v>
      </c>
    </row>
    <row r="314" spans="1:6" ht="38.25">
      <c r="A314" s="52" t="s">
        <v>292</v>
      </c>
      <c r="B314" s="52"/>
      <c r="C314" s="34" t="s">
        <v>861</v>
      </c>
      <c r="D314" s="27">
        <f>D315+D318+D321</f>
        <v>1400</v>
      </c>
      <c r="E314" s="27">
        <f>E315+E318+E321</f>
        <v>1400</v>
      </c>
      <c r="F314" s="21">
        <f t="shared" si="14"/>
        <v>0</v>
      </c>
    </row>
    <row r="315" spans="1:6" ht="25.5">
      <c r="A315" s="36" t="s">
        <v>293</v>
      </c>
      <c r="B315" s="36"/>
      <c r="C315" s="37" t="s">
        <v>200</v>
      </c>
      <c r="D315" s="21">
        <f>D316</f>
        <v>100</v>
      </c>
      <c r="E315" s="21">
        <f>E316</f>
        <v>100</v>
      </c>
      <c r="F315" s="21">
        <f t="shared" si="14"/>
        <v>0</v>
      </c>
    </row>
    <row r="316" spans="1:6" ht="12.75">
      <c r="A316" s="39"/>
      <c r="B316" s="36" t="s">
        <v>140</v>
      </c>
      <c r="C316" s="37" t="s">
        <v>80</v>
      </c>
      <c r="D316" s="21">
        <f>D317</f>
        <v>100</v>
      </c>
      <c r="E316" s="21">
        <f>E317</f>
        <v>100</v>
      </c>
      <c r="F316" s="21">
        <f t="shared" si="14"/>
        <v>0</v>
      </c>
    </row>
    <row r="317" spans="1:6" ht="12.75">
      <c r="A317" s="39"/>
      <c r="B317" s="36" t="s">
        <v>141</v>
      </c>
      <c r="C317" s="38" t="s">
        <v>81</v>
      </c>
      <c r="D317" s="21">
        <v>100</v>
      </c>
      <c r="E317" s="21">
        <v>100</v>
      </c>
      <c r="F317" s="21">
        <f t="shared" si="14"/>
        <v>0</v>
      </c>
    </row>
    <row r="318" spans="1:6" ht="38.25">
      <c r="A318" s="36" t="s">
        <v>295</v>
      </c>
      <c r="B318" s="36"/>
      <c r="C318" s="37" t="s">
        <v>294</v>
      </c>
      <c r="D318" s="21">
        <f>D319</f>
        <v>100</v>
      </c>
      <c r="E318" s="21">
        <f>E319</f>
        <v>100</v>
      </c>
      <c r="F318" s="21">
        <f t="shared" si="14"/>
        <v>0</v>
      </c>
    </row>
    <row r="319" spans="1:6" ht="12.75">
      <c r="A319" s="39"/>
      <c r="B319" s="36" t="s">
        <v>140</v>
      </c>
      <c r="C319" s="37" t="s">
        <v>80</v>
      </c>
      <c r="D319" s="21">
        <f>D320</f>
        <v>100</v>
      </c>
      <c r="E319" s="21">
        <f>E320</f>
        <v>100</v>
      </c>
      <c r="F319" s="21">
        <f t="shared" si="14"/>
        <v>0</v>
      </c>
    </row>
    <row r="320" spans="1:6" ht="12.75">
      <c r="A320" s="39"/>
      <c r="B320" s="36" t="s">
        <v>141</v>
      </c>
      <c r="C320" s="38" t="s">
        <v>81</v>
      </c>
      <c r="D320" s="21">
        <v>100</v>
      </c>
      <c r="E320" s="21">
        <v>100</v>
      </c>
      <c r="F320" s="21">
        <f t="shared" si="14"/>
        <v>0</v>
      </c>
    </row>
    <row r="321" spans="1:6" ht="57.75" customHeight="1">
      <c r="A321" s="36" t="s">
        <v>605</v>
      </c>
      <c r="B321" s="36"/>
      <c r="C321" s="37" t="s">
        <v>606</v>
      </c>
      <c r="D321" s="21">
        <f>D322</f>
        <v>1200</v>
      </c>
      <c r="E321" s="21">
        <f>E322</f>
        <v>1200</v>
      </c>
      <c r="F321" s="21">
        <f t="shared" si="14"/>
        <v>0</v>
      </c>
    </row>
    <row r="322" spans="1:6" ht="12.75">
      <c r="A322" s="39"/>
      <c r="B322" s="36" t="s">
        <v>140</v>
      </c>
      <c r="C322" s="37" t="s">
        <v>80</v>
      </c>
      <c r="D322" s="21">
        <f>D323</f>
        <v>1200</v>
      </c>
      <c r="E322" s="21">
        <f>E323</f>
        <v>1200</v>
      </c>
      <c r="F322" s="21">
        <f t="shared" si="14"/>
        <v>0</v>
      </c>
    </row>
    <row r="323" spans="1:6" ht="12.75">
      <c r="A323" s="39"/>
      <c r="B323" s="36" t="s">
        <v>141</v>
      </c>
      <c r="C323" s="38" t="s">
        <v>81</v>
      </c>
      <c r="D323" s="21">
        <v>1200</v>
      </c>
      <c r="E323" s="21">
        <v>1200</v>
      </c>
      <c r="F323" s="21">
        <f t="shared" si="14"/>
        <v>0</v>
      </c>
    </row>
    <row r="324" spans="1:6" ht="25.5">
      <c r="A324" s="52" t="s">
        <v>298</v>
      </c>
      <c r="B324" s="32"/>
      <c r="C324" s="34" t="s">
        <v>862</v>
      </c>
      <c r="D324" s="27">
        <f>D325+D329</f>
        <v>1333.8</v>
      </c>
      <c r="E324" s="27">
        <f>E325+E329</f>
        <v>1385.3</v>
      </c>
      <c r="F324" s="21">
        <f t="shared" si="14"/>
        <v>51.5</v>
      </c>
    </row>
    <row r="325" spans="1:6" ht="26.25" customHeight="1">
      <c r="A325" s="36" t="s">
        <v>303</v>
      </c>
      <c r="B325" s="39"/>
      <c r="C325" s="37" t="s">
        <v>138</v>
      </c>
      <c r="D325" s="21">
        <f aca="true" t="shared" si="17" ref="D325:E327">D326</f>
        <v>50</v>
      </c>
      <c r="E325" s="21">
        <f t="shared" si="17"/>
        <v>50</v>
      </c>
      <c r="F325" s="21">
        <f t="shared" si="14"/>
        <v>0</v>
      </c>
    </row>
    <row r="326" spans="1:6" ht="38.25">
      <c r="A326" s="36" t="s">
        <v>304</v>
      </c>
      <c r="B326" s="39"/>
      <c r="C326" s="37" t="s">
        <v>139</v>
      </c>
      <c r="D326" s="21">
        <f t="shared" si="17"/>
        <v>50</v>
      </c>
      <c r="E326" s="21">
        <f t="shared" si="17"/>
        <v>50</v>
      </c>
      <c r="F326" s="21">
        <f t="shared" si="14"/>
        <v>0</v>
      </c>
    </row>
    <row r="327" spans="1:6" ht="12.75">
      <c r="A327" s="39"/>
      <c r="B327" s="36" t="s">
        <v>140</v>
      </c>
      <c r="C327" s="37" t="s">
        <v>80</v>
      </c>
      <c r="D327" s="21">
        <f t="shared" si="17"/>
        <v>50</v>
      </c>
      <c r="E327" s="21">
        <f t="shared" si="17"/>
        <v>50</v>
      </c>
      <c r="F327" s="21">
        <f t="shared" si="14"/>
        <v>0</v>
      </c>
    </row>
    <row r="328" spans="1:6" ht="12.75">
      <c r="A328" s="39"/>
      <c r="B328" s="36" t="s">
        <v>141</v>
      </c>
      <c r="C328" s="38" t="s">
        <v>81</v>
      </c>
      <c r="D328" s="21">
        <v>50</v>
      </c>
      <c r="E328" s="21">
        <v>50</v>
      </c>
      <c r="F328" s="21">
        <f t="shared" si="14"/>
        <v>0</v>
      </c>
    </row>
    <row r="329" spans="1:6" ht="18" customHeight="1">
      <c r="A329" s="36" t="s">
        <v>299</v>
      </c>
      <c r="B329" s="39"/>
      <c r="C329" s="37" t="s">
        <v>111</v>
      </c>
      <c r="D329" s="21">
        <f>D330</f>
        <v>1283.8</v>
      </c>
      <c r="E329" s="21">
        <f>E330</f>
        <v>1335.3</v>
      </c>
      <c r="F329" s="21">
        <f t="shared" si="14"/>
        <v>51.5</v>
      </c>
    </row>
    <row r="330" spans="1:6" ht="38.25">
      <c r="A330" s="36" t="s">
        <v>300</v>
      </c>
      <c r="B330" s="39"/>
      <c r="C330" s="37" t="s">
        <v>296</v>
      </c>
      <c r="D330" s="21">
        <f>D331+D334+D337+D345+D348+D342</f>
        <v>1283.8</v>
      </c>
      <c r="E330" s="21">
        <f>E331+E334+E337+E345+E348+E342</f>
        <v>1335.3</v>
      </c>
      <c r="F330" s="21">
        <f t="shared" si="14"/>
        <v>51.5</v>
      </c>
    </row>
    <row r="331" spans="1:6" ht="12.75">
      <c r="A331" s="36" t="s">
        <v>301</v>
      </c>
      <c r="B331" s="39"/>
      <c r="C331" s="37" t="s">
        <v>358</v>
      </c>
      <c r="D331" s="21">
        <f>D332</f>
        <v>200</v>
      </c>
      <c r="E331" s="21">
        <f>E332</f>
        <v>200</v>
      </c>
      <c r="F331" s="21">
        <f t="shared" si="14"/>
        <v>0</v>
      </c>
    </row>
    <row r="332" spans="1:6" ht="12.75">
      <c r="A332" s="39"/>
      <c r="B332" s="39">
        <v>200</v>
      </c>
      <c r="C332" s="37" t="s">
        <v>80</v>
      </c>
      <c r="D332" s="21">
        <f>D333</f>
        <v>200</v>
      </c>
      <c r="E332" s="21">
        <f>E333</f>
        <v>200</v>
      </c>
      <c r="F332" s="21">
        <f t="shared" si="14"/>
        <v>0</v>
      </c>
    </row>
    <row r="333" spans="1:8" ht="14.25" customHeight="1">
      <c r="A333" s="39"/>
      <c r="B333" s="39">
        <v>240</v>
      </c>
      <c r="C333" s="37" t="s">
        <v>81</v>
      </c>
      <c r="D333" s="21">
        <v>200</v>
      </c>
      <c r="E333" s="21">
        <v>200</v>
      </c>
      <c r="F333" s="21">
        <f t="shared" si="14"/>
        <v>0</v>
      </c>
      <c r="G333" s="87"/>
      <c r="H333" s="98"/>
    </row>
    <row r="334" spans="1:8" ht="18" customHeight="1">
      <c r="A334" s="36" t="s">
        <v>302</v>
      </c>
      <c r="B334" s="39"/>
      <c r="C334" s="37" t="s">
        <v>297</v>
      </c>
      <c r="D334" s="23">
        <f>D335</f>
        <v>761</v>
      </c>
      <c r="E334" s="23">
        <f>E335</f>
        <v>811</v>
      </c>
      <c r="F334" s="21">
        <f t="shared" si="14"/>
        <v>50</v>
      </c>
      <c r="G334" s="88"/>
      <c r="H334" s="98"/>
    </row>
    <row r="335" spans="1:8" ht="12" customHeight="1">
      <c r="A335" s="39"/>
      <c r="B335" s="39">
        <v>200</v>
      </c>
      <c r="C335" s="37" t="s">
        <v>80</v>
      </c>
      <c r="D335" s="23">
        <f>D336</f>
        <v>761</v>
      </c>
      <c r="E335" s="23">
        <f>E336</f>
        <v>811</v>
      </c>
      <c r="F335" s="21">
        <f t="shared" si="14"/>
        <v>50</v>
      </c>
      <c r="G335" s="88"/>
      <c r="H335" s="98"/>
    </row>
    <row r="336" spans="1:8" ht="14.25" customHeight="1">
      <c r="A336" s="39"/>
      <c r="B336" s="39">
        <v>240</v>
      </c>
      <c r="C336" s="37" t="s">
        <v>81</v>
      </c>
      <c r="D336" s="23">
        <v>761</v>
      </c>
      <c r="E336" s="23">
        <f>761+50</f>
        <v>811</v>
      </c>
      <c r="F336" s="21">
        <f t="shared" si="14"/>
        <v>50</v>
      </c>
      <c r="G336" s="88"/>
      <c r="H336" s="98"/>
    </row>
    <row r="337" spans="1:6" ht="40.5" customHeight="1">
      <c r="A337" s="36" t="s">
        <v>305</v>
      </c>
      <c r="B337" s="39"/>
      <c r="C337" s="37" t="s">
        <v>192</v>
      </c>
      <c r="D337" s="22">
        <f>D340+D338</f>
        <v>30.7</v>
      </c>
      <c r="E337" s="22">
        <f>E340+E338</f>
        <v>100.7</v>
      </c>
      <c r="F337" s="21">
        <f t="shared" si="14"/>
        <v>70</v>
      </c>
    </row>
    <row r="338" spans="1:6" ht="38.25">
      <c r="A338" s="31"/>
      <c r="B338" s="39">
        <v>100</v>
      </c>
      <c r="C338" s="37" t="s">
        <v>75</v>
      </c>
      <c r="D338" s="26">
        <f>D339</f>
        <v>0</v>
      </c>
      <c r="E338" s="26">
        <f>E339</f>
        <v>60.7</v>
      </c>
      <c r="F338" s="21">
        <f>E338-D338</f>
        <v>60.7</v>
      </c>
    </row>
    <row r="339" spans="1:6" ht="12.75">
      <c r="A339" s="31"/>
      <c r="B339" s="197">
        <v>110</v>
      </c>
      <c r="C339" s="47" t="s">
        <v>841</v>
      </c>
      <c r="D339" s="26">
        <v>0</v>
      </c>
      <c r="E339" s="26">
        <v>60.7</v>
      </c>
      <c r="F339" s="21">
        <f>E339-D339</f>
        <v>60.7</v>
      </c>
    </row>
    <row r="340" spans="1:6" ht="12.75">
      <c r="A340" s="31"/>
      <c r="B340" s="39">
        <v>200</v>
      </c>
      <c r="C340" s="37" t="s">
        <v>80</v>
      </c>
      <c r="D340" s="26">
        <f>D341</f>
        <v>30.7</v>
      </c>
      <c r="E340" s="26">
        <f>E341</f>
        <v>40</v>
      </c>
      <c r="F340" s="21">
        <f t="shared" si="14"/>
        <v>9.3</v>
      </c>
    </row>
    <row r="341" spans="1:6" ht="12.75">
      <c r="A341" s="31"/>
      <c r="B341" s="39">
        <v>240</v>
      </c>
      <c r="C341" s="38" t="s">
        <v>81</v>
      </c>
      <c r="D341" s="26">
        <v>30.7</v>
      </c>
      <c r="E341" s="26">
        <v>40</v>
      </c>
      <c r="F341" s="21">
        <f t="shared" si="14"/>
        <v>9.3</v>
      </c>
    </row>
    <row r="342" spans="1:6" ht="12.75">
      <c r="A342" s="36" t="s">
        <v>596</v>
      </c>
      <c r="B342" s="39"/>
      <c r="C342" s="38" t="s">
        <v>36</v>
      </c>
      <c r="D342" s="26">
        <f>D343</f>
        <v>190</v>
      </c>
      <c r="E342" s="26">
        <f>E343</f>
        <v>120</v>
      </c>
      <c r="F342" s="21">
        <f t="shared" si="14"/>
        <v>-70</v>
      </c>
    </row>
    <row r="343" spans="1:6" ht="12.75">
      <c r="A343" s="31"/>
      <c r="B343" s="39">
        <v>200</v>
      </c>
      <c r="C343" s="37" t="s">
        <v>80</v>
      </c>
      <c r="D343" s="26">
        <f>D344</f>
        <v>190</v>
      </c>
      <c r="E343" s="26">
        <f>E344</f>
        <v>120</v>
      </c>
      <c r="F343" s="21">
        <f t="shared" si="14"/>
        <v>-70</v>
      </c>
    </row>
    <row r="344" spans="1:6" ht="12.75">
      <c r="A344" s="31"/>
      <c r="B344" s="39">
        <v>240</v>
      </c>
      <c r="C344" s="38" t="s">
        <v>81</v>
      </c>
      <c r="D344" s="26">
        <v>190</v>
      </c>
      <c r="E344" s="26">
        <v>120</v>
      </c>
      <c r="F344" s="21">
        <f t="shared" si="14"/>
        <v>-70</v>
      </c>
    </row>
    <row r="345" spans="1:6" ht="25.5">
      <c r="A345" s="95" t="s">
        <v>43</v>
      </c>
      <c r="B345" s="95"/>
      <c r="C345" s="96" t="s">
        <v>42</v>
      </c>
      <c r="D345" s="26">
        <f>D346</f>
        <v>100.3</v>
      </c>
      <c r="E345" s="26">
        <f>E346</f>
        <v>100.3</v>
      </c>
      <c r="F345" s="21">
        <f t="shared" si="14"/>
        <v>0</v>
      </c>
    </row>
    <row r="346" spans="1:6" ht="38.25">
      <c r="A346" s="50"/>
      <c r="B346" s="39">
        <v>100</v>
      </c>
      <c r="C346" s="37" t="s">
        <v>75</v>
      </c>
      <c r="D346" s="26">
        <f>D347</f>
        <v>100.3</v>
      </c>
      <c r="E346" s="26">
        <f>E347</f>
        <v>100.3</v>
      </c>
      <c r="F346" s="21">
        <f aca="true" t="shared" si="18" ref="F346:F386">E346-D346</f>
        <v>0</v>
      </c>
    </row>
    <row r="347" spans="1:6" ht="12.75">
      <c r="A347" s="50"/>
      <c r="B347" s="197">
        <v>110</v>
      </c>
      <c r="C347" s="47" t="s">
        <v>841</v>
      </c>
      <c r="D347" s="26">
        <v>100.3</v>
      </c>
      <c r="E347" s="26">
        <v>100.3</v>
      </c>
      <c r="F347" s="21">
        <f t="shared" si="18"/>
        <v>0</v>
      </c>
    </row>
    <row r="348" spans="1:6" ht="51">
      <c r="A348" s="95" t="s">
        <v>45</v>
      </c>
      <c r="B348" s="95"/>
      <c r="C348" s="96" t="s">
        <v>44</v>
      </c>
      <c r="D348" s="26">
        <f>D349</f>
        <v>1.8</v>
      </c>
      <c r="E348" s="26">
        <f>E349</f>
        <v>3.3</v>
      </c>
      <c r="F348" s="21">
        <f t="shared" si="18"/>
        <v>1.4999999999999998</v>
      </c>
    </row>
    <row r="349" spans="1:6" ht="12.75">
      <c r="A349" s="31"/>
      <c r="B349" s="39">
        <v>200</v>
      </c>
      <c r="C349" s="37" t="s">
        <v>80</v>
      </c>
      <c r="D349" s="26">
        <f>D350</f>
        <v>1.8</v>
      </c>
      <c r="E349" s="26">
        <f>E350</f>
        <v>3.3</v>
      </c>
      <c r="F349" s="21">
        <f t="shared" si="18"/>
        <v>1.4999999999999998</v>
      </c>
    </row>
    <row r="350" spans="1:6" ht="12.75">
      <c r="A350" s="31"/>
      <c r="B350" s="39">
        <v>240</v>
      </c>
      <c r="C350" s="38" t="s">
        <v>81</v>
      </c>
      <c r="D350" s="26">
        <v>1.8</v>
      </c>
      <c r="E350" s="26">
        <v>3.3</v>
      </c>
      <c r="F350" s="21">
        <f t="shared" si="18"/>
        <v>1.4999999999999998</v>
      </c>
    </row>
    <row r="351" spans="1:6" ht="38.25">
      <c r="A351" s="117" t="s">
        <v>326</v>
      </c>
      <c r="B351" s="39"/>
      <c r="C351" s="34" t="s">
        <v>327</v>
      </c>
      <c r="D351" s="123">
        <f aca="true" t="shared" si="19" ref="D351:E354">D352</f>
        <v>0</v>
      </c>
      <c r="E351" s="123">
        <f t="shared" si="19"/>
        <v>800</v>
      </c>
      <c r="F351" s="21">
        <f t="shared" si="18"/>
        <v>800</v>
      </c>
    </row>
    <row r="352" spans="1:6" ht="25.5">
      <c r="A352" s="31" t="s">
        <v>365</v>
      </c>
      <c r="B352" s="39"/>
      <c r="C352" s="37" t="s">
        <v>328</v>
      </c>
      <c r="D352" s="26">
        <f t="shared" si="19"/>
        <v>0</v>
      </c>
      <c r="E352" s="26">
        <f t="shared" si="19"/>
        <v>800</v>
      </c>
      <c r="F352" s="21">
        <f t="shared" si="18"/>
        <v>800</v>
      </c>
    </row>
    <row r="353" spans="1:6" ht="25.5">
      <c r="A353" s="31" t="s">
        <v>363</v>
      </c>
      <c r="B353" s="39"/>
      <c r="C353" s="37" t="s">
        <v>364</v>
      </c>
      <c r="D353" s="26">
        <f t="shared" si="19"/>
        <v>0</v>
      </c>
      <c r="E353" s="26">
        <f t="shared" si="19"/>
        <v>800</v>
      </c>
      <c r="F353" s="21">
        <f t="shared" si="18"/>
        <v>800</v>
      </c>
    </row>
    <row r="354" spans="1:6" ht="12.75">
      <c r="A354" s="31"/>
      <c r="B354" s="39">
        <v>200</v>
      </c>
      <c r="C354" s="37" t="s">
        <v>80</v>
      </c>
      <c r="D354" s="26">
        <f t="shared" si="19"/>
        <v>0</v>
      </c>
      <c r="E354" s="26">
        <f t="shared" si="19"/>
        <v>800</v>
      </c>
      <c r="F354" s="21">
        <f t="shared" si="18"/>
        <v>800</v>
      </c>
    </row>
    <row r="355" spans="1:6" ht="12.75">
      <c r="A355" s="31"/>
      <c r="B355" s="39">
        <v>240</v>
      </c>
      <c r="C355" s="38" t="s">
        <v>81</v>
      </c>
      <c r="D355" s="26">
        <v>0</v>
      </c>
      <c r="E355" s="26">
        <v>800</v>
      </c>
      <c r="F355" s="21">
        <f t="shared" si="18"/>
        <v>800</v>
      </c>
    </row>
    <row r="356" spans="1:6" ht="63.75">
      <c r="A356" s="117" t="s">
        <v>870</v>
      </c>
      <c r="B356" s="39"/>
      <c r="C356" s="34" t="s">
        <v>873</v>
      </c>
      <c r="D356" s="26">
        <f aca="true" t="shared" si="20" ref="D356:E358">D357</f>
        <v>0</v>
      </c>
      <c r="E356" s="26">
        <f t="shared" si="20"/>
        <v>5</v>
      </c>
      <c r="F356" s="21">
        <f t="shared" si="18"/>
        <v>5</v>
      </c>
    </row>
    <row r="357" spans="1:6" ht="38.25">
      <c r="A357" s="58" t="s">
        <v>872</v>
      </c>
      <c r="B357" s="39"/>
      <c r="C357" s="37" t="s">
        <v>871</v>
      </c>
      <c r="D357" s="26">
        <f t="shared" si="20"/>
        <v>0</v>
      </c>
      <c r="E357" s="26">
        <f t="shared" si="20"/>
        <v>5</v>
      </c>
      <c r="F357" s="21">
        <f t="shared" si="18"/>
        <v>5</v>
      </c>
    </row>
    <row r="358" spans="1:6" ht="12.75">
      <c r="A358" s="31"/>
      <c r="B358" s="39">
        <v>200</v>
      </c>
      <c r="C358" s="37" t="s">
        <v>80</v>
      </c>
      <c r="D358" s="26">
        <f t="shared" si="20"/>
        <v>0</v>
      </c>
      <c r="E358" s="26">
        <f t="shared" si="20"/>
        <v>5</v>
      </c>
      <c r="F358" s="21">
        <f t="shared" si="18"/>
        <v>5</v>
      </c>
    </row>
    <row r="359" spans="1:6" ht="12.75">
      <c r="A359" s="31"/>
      <c r="B359" s="39">
        <v>240</v>
      </c>
      <c r="C359" s="38" t="s">
        <v>81</v>
      </c>
      <c r="D359" s="26">
        <v>0</v>
      </c>
      <c r="E359" s="26">
        <v>5</v>
      </c>
      <c r="F359" s="21">
        <f t="shared" si="18"/>
        <v>5</v>
      </c>
    </row>
    <row r="360" spans="1:8" s="71" customFormat="1" ht="26.25" customHeight="1">
      <c r="A360" s="33"/>
      <c r="B360" s="33"/>
      <c r="C360" s="34" t="s">
        <v>203</v>
      </c>
      <c r="D360" s="27">
        <f>D361+D387+D423</f>
        <v>11331.8</v>
      </c>
      <c r="E360" s="27">
        <f>E361+E387+E423</f>
        <v>15559.2</v>
      </c>
      <c r="F360" s="21">
        <f t="shared" si="18"/>
        <v>4227.4000000000015</v>
      </c>
      <c r="H360" s="72"/>
    </row>
    <row r="361" spans="1:6" ht="25.5">
      <c r="A361" s="36" t="s">
        <v>308</v>
      </c>
      <c r="B361" s="35"/>
      <c r="C361" s="37" t="s">
        <v>74</v>
      </c>
      <c r="D361" s="21">
        <f>D362+D365+D368+D376+D379+D384</f>
        <v>7867.099999999999</v>
      </c>
      <c r="E361" s="21">
        <f>E362+E365+E368+E376+E379+E384</f>
        <v>8142.400000000001</v>
      </c>
      <c r="F361" s="21">
        <f t="shared" si="18"/>
        <v>275.3000000000011</v>
      </c>
    </row>
    <row r="362" spans="1:6" ht="12.75">
      <c r="A362" s="36" t="s">
        <v>309</v>
      </c>
      <c r="B362" s="35"/>
      <c r="C362" s="38" t="s">
        <v>204</v>
      </c>
      <c r="D362" s="21">
        <f>D363</f>
        <v>1325.7</v>
      </c>
      <c r="E362" s="21">
        <f>E363</f>
        <v>1407.4</v>
      </c>
      <c r="F362" s="21">
        <f t="shared" si="18"/>
        <v>81.70000000000005</v>
      </c>
    </row>
    <row r="363" spans="1:6" ht="38.25">
      <c r="A363" s="39"/>
      <c r="B363" s="39">
        <v>100</v>
      </c>
      <c r="C363" s="37" t="s">
        <v>75</v>
      </c>
      <c r="D363" s="21">
        <f>D364</f>
        <v>1325.7</v>
      </c>
      <c r="E363" s="21">
        <f>E364</f>
        <v>1407.4</v>
      </c>
      <c r="F363" s="21">
        <f t="shared" si="18"/>
        <v>81.70000000000005</v>
      </c>
    </row>
    <row r="364" spans="1:6" ht="25.5">
      <c r="A364" s="39"/>
      <c r="B364" s="39">
        <v>120</v>
      </c>
      <c r="C364" s="37" t="s">
        <v>76</v>
      </c>
      <c r="D364" s="21">
        <v>1325.7</v>
      </c>
      <c r="E364" s="21">
        <f>1748.8-341.4</f>
        <v>1407.4</v>
      </c>
      <c r="F364" s="21">
        <f t="shared" si="18"/>
        <v>81.70000000000005</v>
      </c>
    </row>
    <row r="365" spans="1:6" ht="25.5">
      <c r="A365" s="36" t="s">
        <v>310</v>
      </c>
      <c r="B365" s="35"/>
      <c r="C365" s="37" t="s">
        <v>79</v>
      </c>
      <c r="D365" s="21">
        <f>D366</f>
        <v>2247.2</v>
      </c>
      <c r="E365" s="21">
        <f>E366</f>
        <v>2276.2</v>
      </c>
      <c r="F365" s="21">
        <f t="shared" si="18"/>
        <v>29</v>
      </c>
    </row>
    <row r="366" spans="1:6" ht="38.25">
      <c r="A366" s="39"/>
      <c r="B366" s="39">
        <v>100</v>
      </c>
      <c r="C366" s="37" t="s">
        <v>75</v>
      </c>
      <c r="D366" s="21">
        <f>D367</f>
        <v>2247.2</v>
      </c>
      <c r="E366" s="21">
        <f>E367</f>
        <v>2276.2</v>
      </c>
      <c r="F366" s="21">
        <f t="shared" si="18"/>
        <v>29</v>
      </c>
    </row>
    <row r="367" spans="1:6" ht="25.5">
      <c r="A367" s="39"/>
      <c r="B367" s="39">
        <v>120</v>
      </c>
      <c r="C367" s="37" t="s">
        <v>76</v>
      </c>
      <c r="D367" s="21">
        <v>2247.2</v>
      </c>
      <c r="E367" s="21">
        <f>1251.9+1024.3</f>
        <v>2276.2</v>
      </c>
      <c r="F367" s="21">
        <f t="shared" si="18"/>
        <v>29</v>
      </c>
    </row>
    <row r="368" spans="1:6" ht="25.5">
      <c r="A368" s="36" t="s">
        <v>311</v>
      </c>
      <c r="B368" s="35"/>
      <c r="C368" s="37" t="s">
        <v>306</v>
      </c>
      <c r="D368" s="21">
        <f>D369+D371+D373</f>
        <v>2070.4</v>
      </c>
      <c r="E368" s="21">
        <f>E369+E371+E373</f>
        <v>2193</v>
      </c>
      <c r="F368" s="21">
        <f t="shared" si="18"/>
        <v>122.59999999999991</v>
      </c>
    </row>
    <row r="369" spans="1:6" ht="38.25">
      <c r="A369" s="39"/>
      <c r="B369" s="39">
        <v>100</v>
      </c>
      <c r="C369" s="37" t="s">
        <v>75</v>
      </c>
      <c r="D369" s="21">
        <f>D370</f>
        <v>1785.6</v>
      </c>
      <c r="E369" s="21">
        <f>E370</f>
        <v>1637.2</v>
      </c>
      <c r="F369" s="21">
        <f t="shared" si="18"/>
        <v>-148.39999999999986</v>
      </c>
    </row>
    <row r="370" spans="1:6" ht="25.5">
      <c r="A370" s="39"/>
      <c r="B370" s="39">
        <v>120</v>
      </c>
      <c r="C370" s="37" t="s">
        <v>76</v>
      </c>
      <c r="D370" s="21">
        <v>1785.6</v>
      </c>
      <c r="E370" s="21">
        <v>1637.2</v>
      </c>
      <c r="F370" s="21">
        <f t="shared" si="18"/>
        <v>-148.39999999999986</v>
      </c>
    </row>
    <row r="371" spans="1:6" ht="12.75">
      <c r="A371" s="39"/>
      <c r="B371" s="39">
        <v>200</v>
      </c>
      <c r="C371" s="37" t="s">
        <v>80</v>
      </c>
      <c r="D371" s="21">
        <f>D372</f>
        <v>283.5</v>
      </c>
      <c r="E371" s="21">
        <f>E372</f>
        <v>554.9</v>
      </c>
      <c r="F371" s="21">
        <f t="shared" si="18"/>
        <v>271.4</v>
      </c>
    </row>
    <row r="372" spans="1:6" ht="25.5">
      <c r="A372" s="39"/>
      <c r="B372" s="39">
        <v>240</v>
      </c>
      <c r="C372" s="37" t="s">
        <v>81</v>
      </c>
      <c r="D372" s="21">
        <v>283.5</v>
      </c>
      <c r="E372" s="21">
        <f>30+471.9+81-28</f>
        <v>554.9</v>
      </c>
      <c r="F372" s="21">
        <f t="shared" si="18"/>
        <v>271.4</v>
      </c>
    </row>
    <row r="373" spans="1:6" ht="12.75">
      <c r="A373" s="39"/>
      <c r="B373" s="39">
        <v>800</v>
      </c>
      <c r="C373" s="37" t="s">
        <v>82</v>
      </c>
      <c r="D373" s="21">
        <f>D374+D375</f>
        <v>1.3</v>
      </c>
      <c r="E373" s="21">
        <f>E374+E375</f>
        <v>0.9</v>
      </c>
      <c r="F373" s="21">
        <f t="shared" si="18"/>
        <v>-0.4</v>
      </c>
    </row>
    <row r="374" spans="1:6" ht="12.75" hidden="1">
      <c r="A374" s="39"/>
      <c r="B374" s="39">
        <v>830</v>
      </c>
      <c r="C374" s="37" t="s">
        <v>83</v>
      </c>
      <c r="D374" s="21">
        <v>0</v>
      </c>
      <c r="E374" s="21">
        <v>0</v>
      </c>
      <c r="F374" s="21">
        <f t="shared" si="18"/>
        <v>0</v>
      </c>
    </row>
    <row r="375" spans="1:6" ht="12.75">
      <c r="A375" s="39"/>
      <c r="B375" s="39">
        <v>850</v>
      </c>
      <c r="C375" s="37" t="s">
        <v>84</v>
      </c>
      <c r="D375" s="21">
        <v>1.3</v>
      </c>
      <c r="E375" s="21">
        <v>0.9</v>
      </c>
      <c r="F375" s="21">
        <f t="shared" si="18"/>
        <v>-0.4</v>
      </c>
    </row>
    <row r="376" spans="1:6" ht="12.75">
      <c r="A376" s="36" t="s">
        <v>312</v>
      </c>
      <c r="B376" s="35"/>
      <c r="C376" s="37" t="s">
        <v>91</v>
      </c>
      <c r="D376" s="21">
        <f>D377</f>
        <v>1023.6</v>
      </c>
      <c r="E376" s="21">
        <f>E377</f>
        <v>956.3</v>
      </c>
      <c r="F376" s="21">
        <f t="shared" si="18"/>
        <v>-67.30000000000007</v>
      </c>
    </row>
    <row r="377" spans="1:6" ht="38.25">
      <c r="A377" s="39"/>
      <c r="B377" s="39">
        <v>100</v>
      </c>
      <c r="C377" s="37" t="s">
        <v>75</v>
      </c>
      <c r="D377" s="21">
        <f>D378</f>
        <v>1023.6</v>
      </c>
      <c r="E377" s="21">
        <f>E378</f>
        <v>956.3</v>
      </c>
      <c r="F377" s="21">
        <f t="shared" si="18"/>
        <v>-67.30000000000007</v>
      </c>
    </row>
    <row r="378" spans="1:6" ht="25.5">
      <c r="A378" s="39"/>
      <c r="B378" s="39">
        <v>120</v>
      </c>
      <c r="C378" s="37" t="s">
        <v>76</v>
      </c>
      <c r="D378" s="21">
        <v>1023.6</v>
      </c>
      <c r="E378" s="21">
        <f>955.8+0.5</f>
        <v>956.3</v>
      </c>
      <c r="F378" s="21">
        <f t="shared" si="18"/>
        <v>-67.30000000000007</v>
      </c>
    </row>
    <row r="379" spans="1:6" ht="25.5">
      <c r="A379" s="36" t="s">
        <v>313</v>
      </c>
      <c r="B379" s="35"/>
      <c r="C379" s="37" t="s">
        <v>307</v>
      </c>
      <c r="D379" s="21">
        <f>D380+D382</f>
        <v>984.2</v>
      </c>
      <c r="E379" s="21">
        <f>E380+E382</f>
        <v>1081.5</v>
      </c>
      <c r="F379" s="21">
        <f t="shared" si="18"/>
        <v>97.29999999999995</v>
      </c>
    </row>
    <row r="380" spans="1:6" ht="38.25">
      <c r="A380" s="39"/>
      <c r="B380" s="39">
        <v>100</v>
      </c>
      <c r="C380" s="37" t="s">
        <v>75</v>
      </c>
      <c r="D380" s="21">
        <f>D381</f>
        <v>922.7</v>
      </c>
      <c r="E380" s="21">
        <f>E381</f>
        <v>861.4</v>
      </c>
      <c r="F380" s="21">
        <f t="shared" si="18"/>
        <v>-61.30000000000007</v>
      </c>
    </row>
    <row r="381" spans="1:6" ht="25.5">
      <c r="A381" s="39"/>
      <c r="B381" s="39">
        <v>120</v>
      </c>
      <c r="C381" s="37" t="s">
        <v>76</v>
      </c>
      <c r="D381" s="21">
        <v>922.7</v>
      </c>
      <c r="E381" s="21">
        <v>861.4</v>
      </c>
      <c r="F381" s="21">
        <f t="shared" si="18"/>
        <v>-61.30000000000007</v>
      </c>
    </row>
    <row r="382" spans="1:6" ht="12.75">
      <c r="A382" s="39"/>
      <c r="B382" s="39">
        <v>200</v>
      </c>
      <c r="C382" s="37" t="s">
        <v>80</v>
      </c>
      <c r="D382" s="21">
        <f>D383</f>
        <v>61.5</v>
      </c>
      <c r="E382" s="21">
        <f>E383</f>
        <v>220.1</v>
      </c>
      <c r="F382" s="21">
        <f t="shared" si="18"/>
        <v>158.6</v>
      </c>
    </row>
    <row r="383" spans="1:6" ht="25.5">
      <c r="A383" s="39"/>
      <c r="B383" s="39">
        <v>240</v>
      </c>
      <c r="C383" s="37" t="s">
        <v>81</v>
      </c>
      <c r="D383" s="21">
        <v>61.5</v>
      </c>
      <c r="E383" s="21">
        <f>31.1+189</f>
        <v>220.1</v>
      </c>
      <c r="F383" s="21">
        <f t="shared" si="18"/>
        <v>158.6</v>
      </c>
    </row>
    <row r="384" spans="1:6" ht="12.75">
      <c r="A384" s="36" t="s">
        <v>314</v>
      </c>
      <c r="B384" s="35"/>
      <c r="C384" s="38" t="s">
        <v>85</v>
      </c>
      <c r="D384" s="21">
        <f>D385</f>
        <v>216</v>
      </c>
      <c r="E384" s="21">
        <f>E385</f>
        <v>228</v>
      </c>
      <c r="F384" s="21">
        <f t="shared" si="18"/>
        <v>12</v>
      </c>
    </row>
    <row r="385" spans="1:6" ht="38.25">
      <c r="A385" s="39"/>
      <c r="B385" s="39">
        <v>100</v>
      </c>
      <c r="C385" s="37" t="s">
        <v>75</v>
      </c>
      <c r="D385" s="21">
        <f>D386</f>
        <v>216</v>
      </c>
      <c r="E385" s="21">
        <f>E386</f>
        <v>228</v>
      </c>
      <c r="F385" s="21">
        <f t="shared" si="18"/>
        <v>12</v>
      </c>
    </row>
    <row r="386" spans="1:6" ht="25.5">
      <c r="A386" s="39"/>
      <c r="B386" s="39">
        <v>120</v>
      </c>
      <c r="C386" s="37" t="s">
        <v>76</v>
      </c>
      <c r="D386" s="21">
        <v>216</v>
      </c>
      <c r="E386" s="21">
        <v>228</v>
      </c>
      <c r="F386" s="21">
        <f t="shared" si="18"/>
        <v>12</v>
      </c>
    </row>
    <row r="387" spans="1:6" ht="38.25">
      <c r="A387" s="36" t="s">
        <v>315</v>
      </c>
      <c r="B387" s="39"/>
      <c r="C387" s="37" t="s">
        <v>92</v>
      </c>
      <c r="D387" s="21">
        <f>D388+D391+D394+D397+D401+D413+D416+D407+D410+D404</f>
        <v>3448.7</v>
      </c>
      <c r="E387" s="21">
        <f>E388+E391+E394+E397+E401+E413+E416+E407+E410+E404</f>
        <v>7398.099999999999</v>
      </c>
      <c r="F387" s="21">
        <f aca="true" t="shared" si="21" ref="F387:F426">E387-D387</f>
        <v>3949.3999999999996</v>
      </c>
    </row>
    <row r="388" spans="1:6" ht="38.25">
      <c r="A388" s="36" t="s">
        <v>316</v>
      </c>
      <c r="B388" s="39"/>
      <c r="C388" s="37" t="s">
        <v>86</v>
      </c>
      <c r="D388" s="21">
        <f>D389</f>
        <v>68</v>
      </c>
      <c r="E388" s="21">
        <f>E389</f>
        <v>71</v>
      </c>
      <c r="F388" s="21">
        <f t="shared" si="21"/>
        <v>3</v>
      </c>
    </row>
    <row r="389" spans="1:6" ht="12.75">
      <c r="A389" s="39"/>
      <c r="B389" s="39">
        <v>200</v>
      </c>
      <c r="C389" s="37" t="s">
        <v>80</v>
      </c>
      <c r="D389" s="21">
        <f>D390</f>
        <v>68</v>
      </c>
      <c r="E389" s="21">
        <f>E390</f>
        <v>71</v>
      </c>
      <c r="F389" s="21">
        <f t="shared" si="21"/>
        <v>3</v>
      </c>
    </row>
    <row r="390" spans="1:6" ht="25.5">
      <c r="A390" s="39"/>
      <c r="B390" s="39">
        <v>240</v>
      </c>
      <c r="C390" s="37" t="s">
        <v>81</v>
      </c>
      <c r="D390" s="21">
        <v>68</v>
      </c>
      <c r="E390" s="21">
        <f>50+21</f>
        <v>71</v>
      </c>
      <c r="F390" s="21">
        <f t="shared" si="21"/>
        <v>3</v>
      </c>
    </row>
    <row r="391" spans="1:6" ht="25.5">
      <c r="A391" s="36" t="s">
        <v>317</v>
      </c>
      <c r="B391" s="39"/>
      <c r="C391" s="37" t="s">
        <v>108</v>
      </c>
      <c r="D391" s="21">
        <f>D392</f>
        <v>40</v>
      </c>
      <c r="E391" s="21">
        <f>E392</f>
        <v>40</v>
      </c>
      <c r="F391" s="21">
        <f t="shared" si="21"/>
        <v>0</v>
      </c>
    </row>
    <row r="392" spans="1:6" ht="12.75">
      <c r="A392" s="39"/>
      <c r="B392" s="39">
        <v>200</v>
      </c>
      <c r="C392" s="37" t="s">
        <v>80</v>
      </c>
      <c r="D392" s="21">
        <f>D393</f>
        <v>40</v>
      </c>
      <c r="E392" s="21">
        <f>E393</f>
        <v>40</v>
      </c>
      <c r="F392" s="21">
        <f t="shared" si="21"/>
        <v>0</v>
      </c>
    </row>
    <row r="393" spans="1:6" ht="25.5">
      <c r="A393" s="39"/>
      <c r="B393" s="39">
        <v>240</v>
      </c>
      <c r="C393" s="37" t="s">
        <v>81</v>
      </c>
      <c r="D393" s="21">
        <v>40</v>
      </c>
      <c r="E393" s="21">
        <v>40</v>
      </c>
      <c r="F393" s="21">
        <f t="shared" si="21"/>
        <v>0</v>
      </c>
    </row>
    <row r="394" spans="1:6" ht="25.5">
      <c r="A394" s="36" t="s">
        <v>318</v>
      </c>
      <c r="B394" s="39"/>
      <c r="C394" s="37" t="s">
        <v>109</v>
      </c>
      <c r="D394" s="21">
        <f>D395</f>
        <v>30</v>
      </c>
      <c r="E394" s="21">
        <f>E395</f>
        <v>37</v>
      </c>
      <c r="F394" s="21">
        <f t="shared" si="21"/>
        <v>7</v>
      </c>
    </row>
    <row r="395" spans="1:6" ht="12.75">
      <c r="A395" s="39"/>
      <c r="B395" s="39">
        <v>200</v>
      </c>
      <c r="C395" s="37" t="s">
        <v>80</v>
      </c>
      <c r="D395" s="21">
        <f>D396</f>
        <v>30</v>
      </c>
      <c r="E395" s="21">
        <f>E396</f>
        <v>37</v>
      </c>
      <c r="F395" s="21">
        <f t="shared" si="21"/>
        <v>7</v>
      </c>
    </row>
    <row r="396" spans="1:6" ht="25.5">
      <c r="A396" s="39"/>
      <c r="B396" s="39">
        <v>240</v>
      </c>
      <c r="C396" s="37" t="s">
        <v>81</v>
      </c>
      <c r="D396" s="21">
        <v>30</v>
      </c>
      <c r="E396" s="21">
        <f>30+7</f>
        <v>37</v>
      </c>
      <c r="F396" s="21">
        <f t="shared" si="21"/>
        <v>7</v>
      </c>
    </row>
    <row r="397" spans="1:6" ht="38.25">
      <c r="A397" s="51" t="s">
        <v>319</v>
      </c>
      <c r="B397" s="42"/>
      <c r="C397" s="37" t="s">
        <v>110</v>
      </c>
      <c r="D397" s="21">
        <f>D398</f>
        <v>200</v>
      </c>
      <c r="E397" s="21">
        <f>E398</f>
        <v>200</v>
      </c>
      <c r="F397" s="21">
        <f t="shared" si="21"/>
        <v>0</v>
      </c>
    </row>
    <row r="398" spans="1:6" ht="12.75">
      <c r="A398" s="42"/>
      <c r="B398" s="42">
        <v>800</v>
      </c>
      <c r="C398" s="37" t="s">
        <v>82</v>
      </c>
      <c r="D398" s="21">
        <f>D399+D400</f>
        <v>200</v>
      </c>
      <c r="E398" s="21">
        <f>E399</f>
        <v>200</v>
      </c>
      <c r="F398" s="21">
        <f t="shared" si="21"/>
        <v>0</v>
      </c>
    </row>
    <row r="399" spans="1:6" ht="12.75">
      <c r="A399" s="42"/>
      <c r="B399" s="42">
        <v>830</v>
      </c>
      <c r="C399" s="38" t="s">
        <v>83</v>
      </c>
      <c r="D399" s="21">
        <v>200</v>
      </c>
      <c r="E399" s="21">
        <v>200</v>
      </c>
      <c r="F399" s="21">
        <f t="shared" si="21"/>
        <v>0</v>
      </c>
    </row>
    <row r="400" spans="1:6" ht="12.75">
      <c r="A400" s="42"/>
      <c r="B400" s="42">
        <v>850</v>
      </c>
      <c r="C400" s="38" t="s">
        <v>84</v>
      </c>
      <c r="D400" s="21">
        <v>0</v>
      </c>
      <c r="E400" s="21">
        <v>0</v>
      </c>
      <c r="F400" s="21">
        <f t="shared" si="21"/>
        <v>0</v>
      </c>
    </row>
    <row r="401" spans="1:6" ht="25.5">
      <c r="A401" s="39" t="s">
        <v>320</v>
      </c>
      <c r="B401" s="39"/>
      <c r="C401" s="37" t="s">
        <v>268</v>
      </c>
      <c r="D401" s="21">
        <f>D403</f>
        <v>500</v>
      </c>
      <c r="E401" s="21">
        <f>E403</f>
        <v>300</v>
      </c>
      <c r="F401" s="21">
        <f t="shared" si="21"/>
        <v>-200</v>
      </c>
    </row>
    <row r="402" spans="1:6" ht="12.75">
      <c r="A402" s="39"/>
      <c r="B402" s="39">
        <v>800</v>
      </c>
      <c r="C402" s="37" t="s">
        <v>82</v>
      </c>
      <c r="D402" s="21">
        <f>D403</f>
        <v>500</v>
      </c>
      <c r="E402" s="21">
        <f>E403</f>
        <v>300</v>
      </c>
      <c r="F402" s="21">
        <f t="shared" si="21"/>
        <v>-200</v>
      </c>
    </row>
    <row r="403" spans="1:6" ht="12.75">
      <c r="A403" s="39"/>
      <c r="B403" s="39">
        <v>870</v>
      </c>
      <c r="C403" s="38" t="s">
        <v>99</v>
      </c>
      <c r="D403" s="21">
        <v>500</v>
      </c>
      <c r="E403" s="21">
        <v>300</v>
      </c>
      <c r="F403" s="21">
        <f t="shared" si="21"/>
        <v>-200</v>
      </c>
    </row>
    <row r="404" spans="1:6" ht="25.5">
      <c r="A404" s="36" t="s">
        <v>844</v>
      </c>
      <c r="B404" s="46"/>
      <c r="C404" s="47" t="s">
        <v>712</v>
      </c>
      <c r="D404" s="21">
        <f>D405</f>
        <v>0</v>
      </c>
      <c r="E404" s="21">
        <f>E405</f>
        <v>1735.7</v>
      </c>
      <c r="F404" s="21">
        <f>E404-D404</f>
        <v>1735.7</v>
      </c>
    </row>
    <row r="405" spans="1:6" ht="12.75">
      <c r="A405" s="46"/>
      <c r="B405" s="39">
        <v>800</v>
      </c>
      <c r="C405" s="37" t="s">
        <v>82</v>
      </c>
      <c r="D405" s="21">
        <f>D406</f>
        <v>0</v>
      </c>
      <c r="E405" s="21">
        <f>E406</f>
        <v>1735.7</v>
      </c>
      <c r="F405" s="21">
        <f>E405-D405</f>
        <v>1735.7</v>
      </c>
    </row>
    <row r="406" spans="1:6" ht="12.75">
      <c r="A406" s="46"/>
      <c r="B406" s="46">
        <v>880</v>
      </c>
      <c r="C406" s="47" t="s">
        <v>713</v>
      </c>
      <c r="D406" s="21">
        <v>0</v>
      </c>
      <c r="E406" s="21">
        <f>98+244.8+1392.9</f>
        <v>1735.7</v>
      </c>
      <c r="F406" s="21">
        <f>E406-D406</f>
        <v>1735.7</v>
      </c>
    </row>
    <row r="407" spans="1:6" ht="51">
      <c r="A407" s="42" t="s">
        <v>597</v>
      </c>
      <c r="B407" s="54"/>
      <c r="C407" s="184" t="s">
        <v>598</v>
      </c>
      <c r="D407" s="21">
        <f>D408</f>
        <v>484.79999999999995</v>
      </c>
      <c r="E407" s="21">
        <f>E408</f>
        <v>2849.6</v>
      </c>
      <c r="F407" s="21">
        <f t="shared" si="21"/>
        <v>2364.8</v>
      </c>
    </row>
    <row r="408" spans="1:6" ht="12.75">
      <c r="A408" s="39"/>
      <c r="B408" s="39">
        <v>200</v>
      </c>
      <c r="C408" s="37" t="s">
        <v>80</v>
      </c>
      <c r="D408" s="21">
        <f>D409</f>
        <v>484.79999999999995</v>
      </c>
      <c r="E408" s="21">
        <f>E409</f>
        <v>2849.6</v>
      </c>
      <c r="F408" s="21">
        <f t="shared" si="21"/>
        <v>2364.8</v>
      </c>
    </row>
    <row r="409" spans="1:6" ht="25.5">
      <c r="A409" s="39"/>
      <c r="B409" s="39">
        <v>240</v>
      </c>
      <c r="C409" s="37" t="s">
        <v>81</v>
      </c>
      <c r="D409" s="21">
        <f>1308.8-824</f>
        <v>484.79999999999995</v>
      </c>
      <c r="E409" s="21">
        <f>2852.2-2.6</f>
        <v>2849.6</v>
      </c>
      <c r="F409" s="21">
        <f t="shared" si="21"/>
        <v>2364.8</v>
      </c>
    </row>
    <row r="410" spans="1:6" ht="51">
      <c r="A410" s="69" t="s">
        <v>39</v>
      </c>
      <c r="B410" s="54"/>
      <c r="C410" s="47" t="s">
        <v>38</v>
      </c>
      <c r="D410" s="21">
        <f>D411</f>
        <v>25</v>
      </c>
      <c r="E410" s="21">
        <f>E411</f>
        <v>25.400000000000002</v>
      </c>
      <c r="F410" s="21">
        <f t="shared" si="21"/>
        <v>0.40000000000000213</v>
      </c>
    </row>
    <row r="411" spans="1:6" ht="12.75">
      <c r="A411" s="46"/>
      <c r="B411" s="39">
        <v>300</v>
      </c>
      <c r="C411" s="47" t="s">
        <v>175</v>
      </c>
      <c r="D411" s="21">
        <f>D412</f>
        <v>25</v>
      </c>
      <c r="E411" s="21">
        <f>E412</f>
        <v>25.400000000000002</v>
      </c>
      <c r="F411" s="21">
        <f t="shared" si="21"/>
        <v>0.40000000000000213</v>
      </c>
    </row>
    <row r="412" spans="1:6" ht="16.5" customHeight="1">
      <c r="A412" s="46"/>
      <c r="B412" s="46">
        <v>320</v>
      </c>
      <c r="C412" s="47" t="s">
        <v>56</v>
      </c>
      <c r="D412" s="21">
        <v>25</v>
      </c>
      <c r="E412" s="21">
        <f>25-2.2+2.6</f>
        <v>25.400000000000002</v>
      </c>
      <c r="F412" s="21">
        <f t="shared" si="21"/>
        <v>0.40000000000000213</v>
      </c>
    </row>
    <row r="413" spans="1:6" ht="25.5">
      <c r="A413" s="36" t="s">
        <v>321</v>
      </c>
      <c r="B413" s="39"/>
      <c r="C413" s="47" t="s">
        <v>174</v>
      </c>
      <c r="D413" s="21">
        <f>D414</f>
        <v>441.5</v>
      </c>
      <c r="E413" s="21">
        <f>E414</f>
        <v>457.5</v>
      </c>
      <c r="F413" s="21">
        <f t="shared" si="21"/>
        <v>16</v>
      </c>
    </row>
    <row r="414" spans="1:6" ht="12.75">
      <c r="A414" s="39"/>
      <c r="B414" s="39">
        <v>300</v>
      </c>
      <c r="C414" s="47" t="s">
        <v>175</v>
      </c>
      <c r="D414" s="21">
        <f>D415</f>
        <v>441.5</v>
      </c>
      <c r="E414" s="21">
        <f>E415</f>
        <v>457.5</v>
      </c>
      <c r="F414" s="21">
        <f t="shared" si="21"/>
        <v>16</v>
      </c>
    </row>
    <row r="415" spans="1:6" ht="12.75">
      <c r="A415" s="39"/>
      <c r="B415" s="39">
        <v>310</v>
      </c>
      <c r="C415" s="37" t="s">
        <v>176</v>
      </c>
      <c r="D415" s="21">
        <v>441.5</v>
      </c>
      <c r="E415" s="21">
        <v>457.5</v>
      </c>
      <c r="F415" s="21">
        <f t="shared" si="21"/>
        <v>16</v>
      </c>
    </row>
    <row r="416" spans="1:6" ht="51">
      <c r="A416" s="69" t="s">
        <v>322</v>
      </c>
      <c r="B416" s="54"/>
      <c r="C416" s="37" t="s">
        <v>93</v>
      </c>
      <c r="D416" s="21">
        <f>D417+D420</f>
        <v>1659.4</v>
      </c>
      <c r="E416" s="21">
        <f>E417+E420</f>
        <v>1681.9</v>
      </c>
      <c r="F416" s="21">
        <f t="shared" si="21"/>
        <v>22.5</v>
      </c>
    </row>
    <row r="417" spans="1:6" ht="38.25">
      <c r="A417" s="36" t="s">
        <v>323</v>
      </c>
      <c r="B417" s="39"/>
      <c r="C417" s="37" t="s">
        <v>94</v>
      </c>
      <c r="D417" s="21">
        <f>D418</f>
        <v>159.4</v>
      </c>
      <c r="E417" s="21">
        <f>E418</f>
        <v>181.9</v>
      </c>
      <c r="F417" s="21">
        <f t="shared" si="21"/>
        <v>22.5</v>
      </c>
    </row>
    <row r="418" spans="1:6" ht="12.75">
      <c r="A418" s="46"/>
      <c r="B418" s="46">
        <v>500</v>
      </c>
      <c r="C418" s="47" t="s">
        <v>95</v>
      </c>
      <c r="D418" s="21">
        <f>D419</f>
        <v>159.4</v>
      </c>
      <c r="E418" s="21">
        <f>E419</f>
        <v>181.9</v>
      </c>
      <c r="F418" s="21">
        <f t="shared" si="21"/>
        <v>22.5</v>
      </c>
    </row>
    <row r="419" spans="1:6" ht="12.75">
      <c r="A419" s="46"/>
      <c r="B419" s="46">
        <v>540</v>
      </c>
      <c r="C419" s="47" t="s">
        <v>65</v>
      </c>
      <c r="D419" s="21">
        <v>159.4</v>
      </c>
      <c r="E419" s="21">
        <v>181.9</v>
      </c>
      <c r="F419" s="21">
        <f t="shared" si="21"/>
        <v>22.5</v>
      </c>
    </row>
    <row r="420" spans="1:6" ht="63.75">
      <c r="A420" s="60" t="s">
        <v>343</v>
      </c>
      <c r="B420" s="46"/>
      <c r="C420" s="47" t="s">
        <v>179</v>
      </c>
      <c r="D420" s="21">
        <f>D421</f>
        <v>1500</v>
      </c>
      <c r="E420" s="21">
        <f>E421</f>
        <v>1500</v>
      </c>
      <c r="F420" s="21">
        <f t="shared" si="21"/>
        <v>0</v>
      </c>
    </row>
    <row r="421" spans="1:6" ht="12.75">
      <c r="A421" s="46"/>
      <c r="B421" s="46">
        <v>500</v>
      </c>
      <c r="C421" s="47" t="s">
        <v>95</v>
      </c>
      <c r="D421" s="21">
        <f>D422</f>
        <v>1500</v>
      </c>
      <c r="E421" s="21">
        <f>E422</f>
        <v>1500</v>
      </c>
      <c r="F421" s="21">
        <f t="shared" si="21"/>
        <v>0</v>
      </c>
    </row>
    <row r="422" spans="1:6" ht="12.75">
      <c r="A422" s="46"/>
      <c r="B422" s="46">
        <v>540</v>
      </c>
      <c r="C422" s="47" t="s">
        <v>65</v>
      </c>
      <c r="D422" s="21">
        <f>676+824</f>
        <v>1500</v>
      </c>
      <c r="E422" s="21">
        <v>1500</v>
      </c>
      <c r="F422" s="21">
        <f t="shared" si="21"/>
        <v>0</v>
      </c>
    </row>
    <row r="423" spans="1:6" ht="12.75">
      <c r="A423" s="60" t="s">
        <v>331</v>
      </c>
      <c r="B423" s="50"/>
      <c r="C423" s="92" t="s">
        <v>335</v>
      </c>
      <c r="D423" s="21">
        <f aca="true" t="shared" si="22" ref="D423:E425">D424</f>
        <v>16</v>
      </c>
      <c r="E423" s="21">
        <f t="shared" si="22"/>
        <v>18.7</v>
      </c>
      <c r="F423" s="21">
        <f t="shared" si="21"/>
        <v>2.6999999999999993</v>
      </c>
    </row>
    <row r="424" spans="1:6" ht="38.25">
      <c r="A424" s="60" t="s">
        <v>332</v>
      </c>
      <c r="B424" s="46"/>
      <c r="C424" s="47" t="s">
        <v>330</v>
      </c>
      <c r="D424" s="21">
        <f t="shared" si="22"/>
        <v>16</v>
      </c>
      <c r="E424" s="21">
        <f t="shared" si="22"/>
        <v>18.7</v>
      </c>
      <c r="F424" s="21">
        <f t="shared" si="21"/>
        <v>2.6999999999999993</v>
      </c>
    </row>
    <row r="425" spans="1:6" ht="12.75">
      <c r="A425" s="46"/>
      <c r="B425" s="46">
        <v>700</v>
      </c>
      <c r="C425" s="47" t="s">
        <v>336</v>
      </c>
      <c r="D425" s="21">
        <f t="shared" si="22"/>
        <v>16</v>
      </c>
      <c r="E425" s="21">
        <f t="shared" si="22"/>
        <v>18.7</v>
      </c>
      <c r="F425" s="21">
        <f t="shared" si="21"/>
        <v>2.6999999999999993</v>
      </c>
    </row>
    <row r="426" spans="1:6" ht="12.75">
      <c r="A426" s="46"/>
      <c r="B426" s="46">
        <v>730</v>
      </c>
      <c r="C426" s="47" t="s">
        <v>335</v>
      </c>
      <c r="D426" s="21">
        <v>16</v>
      </c>
      <c r="E426" s="21">
        <v>18.7</v>
      </c>
      <c r="F426" s="21">
        <f t="shared" si="21"/>
        <v>2.6999999999999993</v>
      </c>
    </row>
    <row r="427" spans="1:6" ht="12.75">
      <c r="A427" s="39"/>
      <c r="B427" s="39"/>
      <c r="C427" s="37"/>
      <c r="D427" s="21"/>
      <c r="E427" s="21"/>
      <c r="F427" s="21">
        <f aca="true" t="shared" si="23" ref="F427:F432">E427-D427</f>
        <v>0</v>
      </c>
    </row>
    <row r="428" spans="1:6" ht="12.75">
      <c r="A428" s="39"/>
      <c r="B428" s="39"/>
      <c r="C428" s="33" t="s">
        <v>185</v>
      </c>
      <c r="D428" s="27">
        <f>D15+D63+D98+D122+D141+D193+D314+D324+D360+D351+D356</f>
        <v>158626.3</v>
      </c>
      <c r="E428" s="27">
        <f>E15+E63+E98+E122+E141+E193+E314+E324+E360+E351+E356</f>
        <v>166017.2</v>
      </c>
      <c r="F428" s="21">
        <f t="shared" si="23"/>
        <v>7390.900000000023</v>
      </c>
    </row>
    <row r="429" spans="1:6" ht="12.75">
      <c r="A429" s="39"/>
      <c r="B429" s="39"/>
      <c r="C429" s="33"/>
      <c r="D429" s="27"/>
      <c r="E429" s="27"/>
      <c r="F429" s="21">
        <f t="shared" si="23"/>
        <v>0</v>
      </c>
    </row>
    <row r="430" spans="1:6" ht="12.75">
      <c r="A430" s="33"/>
      <c r="B430" s="33"/>
      <c r="C430" s="33" t="s">
        <v>186</v>
      </c>
      <c r="D430" s="27">
        <v>3727.1</v>
      </c>
      <c r="E430" s="27">
        <v>0</v>
      </c>
      <c r="F430" s="21">
        <f t="shared" si="23"/>
        <v>-3727.1</v>
      </c>
    </row>
    <row r="431" spans="1:6" ht="12.75">
      <c r="A431" s="35"/>
      <c r="B431" s="35"/>
      <c r="C431" s="33"/>
      <c r="D431" s="21"/>
      <c r="E431" s="21"/>
      <c r="F431" s="21">
        <f t="shared" si="23"/>
        <v>0</v>
      </c>
    </row>
    <row r="432" spans="1:6" ht="12.75">
      <c r="A432" s="35"/>
      <c r="B432" s="35"/>
      <c r="C432" s="33" t="s">
        <v>187</v>
      </c>
      <c r="D432" s="27">
        <f>D428+D430</f>
        <v>162353.4</v>
      </c>
      <c r="E432" s="27">
        <f>E428+E430</f>
        <v>166017.2</v>
      </c>
      <c r="F432" s="21">
        <f t="shared" si="23"/>
        <v>3663.8000000000175</v>
      </c>
    </row>
    <row r="434" spans="4:8" ht="12.75">
      <c r="D434" s="70"/>
      <c r="E434" s="70"/>
      <c r="F434" s="70"/>
      <c r="G434" s="70"/>
      <c r="H434" s="99"/>
    </row>
    <row r="435" spans="3:7" ht="12.75">
      <c r="C435" s="71" t="s">
        <v>188</v>
      </c>
      <c r="D435" s="72">
        <v>166081.4</v>
      </c>
      <c r="E435" s="72">
        <v>169745.2</v>
      </c>
      <c r="F435" s="72"/>
      <c r="G435" s="73"/>
    </row>
    <row r="436" spans="3:8" ht="12.75">
      <c r="C436" s="71"/>
      <c r="D436" s="72"/>
      <c r="E436" s="72"/>
      <c r="F436" s="73"/>
      <c r="G436" s="73"/>
      <c r="H436" s="73"/>
    </row>
    <row r="437" spans="3:9" ht="12.75">
      <c r="C437" s="71" t="s">
        <v>189</v>
      </c>
      <c r="D437" s="72">
        <f>D435-D432</f>
        <v>3728</v>
      </c>
      <c r="E437" s="72">
        <f>E435-E432</f>
        <v>3728</v>
      </c>
      <c r="F437" s="72"/>
      <c r="G437" s="73"/>
      <c r="I437" s="73"/>
    </row>
    <row r="438" spans="4:7" ht="12.75">
      <c r="D438" s="73"/>
      <c r="E438" s="73"/>
      <c r="F438" s="73"/>
      <c r="G438" s="73"/>
    </row>
    <row r="439" spans="5:6" ht="12.75">
      <c r="E439" s="73"/>
      <c r="F439" s="73"/>
    </row>
    <row r="440" spans="5:6" ht="12.75">
      <c r="E440" s="72"/>
      <c r="F440" s="72"/>
    </row>
    <row r="441" spans="4:5" ht="12.75">
      <c r="D441" s="73"/>
      <c r="E441" s="73"/>
    </row>
    <row r="442" ht="12.75">
      <c r="E442" s="74"/>
    </row>
    <row r="443" spans="4:6" ht="12.75">
      <c r="D443" s="73"/>
      <c r="F443" s="73"/>
    </row>
  </sheetData>
  <sheetProtection/>
  <mergeCells count="8">
    <mergeCell ref="E2:F2"/>
    <mergeCell ref="A7:F10"/>
    <mergeCell ref="A13:A14"/>
    <mergeCell ref="B13:B14"/>
    <mergeCell ref="C13:C14"/>
    <mergeCell ref="D13:D14"/>
    <mergeCell ref="E13:E14"/>
    <mergeCell ref="F13:F14"/>
  </mergeCells>
  <printOptions/>
  <pageMargins left="0.7086614173228347" right="0.31496062992125984" top="0.7480314960629921" bottom="0.35433070866141736" header="0" footer="0"/>
  <pageSetup fitToHeight="10" fitToWidth="1"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K363"/>
  <sheetViews>
    <sheetView zoomScalePageLayoutView="0" workbookViewId="0" topLeftCell="A1">
      <selection activeCell="I7" sqref="I7"/>
    </sheetView>
  </sheetViews>
  <sheetFormatPr defaultColWidth="9.00390625" defaultRowHeight="12.75"/>
  <cols>
    <col min="1" max="1" width="14.375" style="19" customWidth="1"/>
    <col min="2" max="2" width="9.625" style="19" customWidth="1"/>
    <col min="3" max="3" width="55.125" style="19" customWidth="1"/>
    <col min="4" max="4" width="0.12890625" style="19" hidden="1" customWidth="1"/>
    <col min="5" max="6" width="15.125" style="19" customWidth="1"/>
    <col min="7" max="7" width="7.125" style="0" customWidth="1"/>
    <col min="11" max="11" width="12.375" style="0" customWidth="1"/>
  </cols>
  <sheetData>
    <row r="1" spans="4:7" ht="12.75">
      <c r="D1" s="19" t="s">
        <v>379</v>
      </c>
      <c r="F1" s="331" t="s">
        <v>607</v>
      </c>
      <c r="G1" s="331"/>
    </row>
    <row r="2" spans="4:7" ht="12.75">
      <c r="D2" s="19" t="s">
        <v>580</v>
      </c>
      <c r="F2" s="331" t="s">
        <v>667</v>
      </c>
      <c r="G2" s="331"/>
    </row>
    <row r="3" spans="4:7" ht="12.75">
      <c r="D3" s="19" t="s">
        <v>58</v>
      </c>
      <c r="F3" s="331" t="s">
        <v>344</v>
      </c>
      <c r="G3" s="331"/>
    </row>
    <row r="4" spans="4:7" ht="12.75">
      <c r="D4" s="19" t="s">
        <v>59</v>
      </c>
      <c r="F4" s="331" t="s">
        <v>57</v>
      </c>
      <c r="G4" s="331"/>
    </row>
    <row r="5" spans="4:7" ht="12.75">
      <c r="D5" s="19" t="s">
        <v>581</v>
      </c>
      <c r="F5" s="331" t="s">
        <v>876</v>
      </c>
      <c r="G5" s="331"/>
    </row>
    <row r="7" spans="1:6" ht="12.75">
      <c r="A7" s="335" t="s">
        <v>843</v>
      </c>
      <c r="B7" s="335"/>
      <c r="C7" s="335"/>
      <c r="D7" s="335"/>
      <c r="E7" s="335"/>
      <c r="F7"/>
    </row>
    <row r="8" spans="1:6" ht="12.75">
      <c r="A8" s="335"/>
      <c r="B8" s="335"/>
      <c r="C8" s="335"/>
      <c r="D8" s="335"/>
      <c r="E8" s="335"/>
      <c r="F8"/>
    </row>
    <row r="9" spans="1:6" ht="12.75">
      <c r="A9" s="335"/>
      <c r="B9" s="335"/>
      <c r="C9" s="335"/>
      <c r="D9" s="335"/>
      <c r="E9" s="335"/>
      <c r="F9"/>
    </row>
    <row r="10" spans="1:6" ht="12.75">
      <c r="A10" s="335"/>
      <c r="B10" s="335"/>
      <c r="C10" s="335"/>
      <c r="D10" s="335"/>
      <c r="E10" s="335"/>
      <c r="F10"/>
    </row>
    <row r="12" spans="1:6" ht="12.75">
      <c r="A12" s="29"/>
      <c r="B12" s="29"/>
      <c r="C12" s="29"/>
      <c r="D12" s="29"/>
      <c r="E12" s="30"/>
      <c r="F12" s="30"/>
    </row>
    <row r="13" spans="1:6" ht="12.75">
      <c r="A13" s="341" t="s">
        <v>67</v>
      </c>
      <c r="B13" s="341" t="s">
        <v>68</v>
      </c>
      <c r="C13" s="341" t="s">
        <v>69</v>
      </c>
      <c r="D13" s="172"/>
      <c r="E13" s="341" t="s">
        <v>582</v>
      </c>
      <c r="F13" s="341" t="s">
        <v>618</v>
      </c>
    </row>
    <row r="14" spans="1:6" ht="12.75">
      <c r="A14" s="342"/>
      <c r="B14" s="342"/>
      <c r="C14" s="342"/>
      <c r="D14" s="31"/>
      <c r="E14" s="342"/>
      <c r="F14" s="342"/>
    </row>
    <row r="15" spans="1:6" ht="25.5">
      <c r="A15" s="52" t="s">
        <v>205</v>
      </c>
      <c r="B15" s="39"/>
      <c r="C15" s="34" t="s">
        <v>164</v>
      </c>
      <c r="D15" s="173"/>
      <c r="E15" s="27">
        <f>E16+E26+E30+E43</f>
        <v>24938.9</v>
      </c>
      <c r="F15" s="27">
        <f>F16+F26+F30+F43</f>
        <v>24838.9</v>
      </c>
    </row>
    <row r="16" spans="1:6" ht="25.5">
      <c r="A16" s="36" t="s">
        <v>206</v>
      </c>
      <c r="B16" s="39"/>
      <c r="C16" s="37" t="s">
        <v>165</v>
      </c>
      <c r="D16" s="35" t="e">
        <f>D17</f>
        <v>#REF!</v>
      </c>
      <c r="E16" s="21">
        <f>E17+E20+E23</f>
        <v>4592.3</v>
      </c>
      <c r="F16" s="21">
        <f>F17+F20+F23</f>
        <v>4592.3</v>
      </c>
    </row>
    <row r="17" spans="1:6" ht="25.5">
      <c r="A17" s="36" t="s">
        <v>207</v>
      </c>
      <c r="B17" s="39"/>
      <c r="C17" s="47" t="s">
        <v>8</v>
      </c>
      <c r="D17" s="35" t="e">
        <f>#REF!</f>
        <v>#REF!</v>
      </c>
      <c r="E17" s="21">
        <f>E18</f>
        <v>1923.9</v>
      </c>
      <c r="F17" s="21">
        <f>F18</f>
        <v>1923.9</v>
      </c>
    </row>
    <row r="18" spans="1:6" ht="38.25">
      <c r="A18" s="39"/>
      <c r="B18" s="46">
        <v>600</v>
      </c>
      <c r="C18" s="47" t="s">
        <v>105</v>
      </c>
      <c r="D18" s="35">
        <v>3177.8</v>
      </c>
      <c r="E18" s="21">
        <f>E19</f>
        <v>1923.9</v>
      </c>
      <c r="F18" s="21">
        <f>F19</f>
        <v>1923.9</v>
      </c>
    </row>
    <row r="19" spans="1:6" ht="12.75">
      <c r="A19" s="39"/>
      <c r="B19" s="46">
        <v>610</v>
      </c>
      <c r="C19" s="47" t="s">
        <v>135</v>
      </c>
      <c r="D19" s="35"/>
      <c r="E19" s="21">
        <v>1923.9</v>
      </c>
      <c r="F19" s="21">
        <v>1923.9</v>
      </c>
    </row>
    <row r="20" spans="1:6" ht="25.5">
      <c r="A20" s="36" t="s">
        <v>2</v>
      </c>
      <c r="B20" s="46"/>
      <c r="C20" s="47" t="s">
        <v>9</v>
      </c>
      <c r="D20" s="35"/>
      <c r="E20" s="21">
        <f>E21</f>
        <v>667.1</v>
      </c>
      <c r="F20" s="21">
        <f>F21</f>
        <v>667.1</v>
      </c>
    </row>
    <row r="21" spans="1:6" ht="38.25">
      <c r="A21" s="39"/>
      <c r="B21" s="46">
        <v>600</v>
      </c>
      <c r="C21" s="47" t="s">
        <v>105</v>
      </c>
      <c r="D21" s="35"/>
      <c r="E21" s="21">
        <f>E22</f>
        <v>667.1</v>
      </c>
      <c r="F21" s="21">
        <f>F22</f>
        <v>667.1</v>
      </c>
    </row>
    <row r="22" spans="1:6" ht="12.75">
      <c r="A22" s="39"/>
      <c r="B22" s="46">
        <v>610</v>
      </c>
      <c r="C22" s="47" t="s">
        <v>135</v>
      </c>
      <c r="D22" s="35"/>
      <c r="E22" s="21">
        <v>667.1</v>
      </c>
      <c r="F22" s="21">
        <v>667.1</v>
      </c>
    </row>
    <row r="23" spans="1:6" ht="38.25">
      <c r="A23" s="36" t="s">
        <v>3</v>
      </c>
      <c r="B23" s="46"/>
      <c r="C23" s="47" t="s">
        <v>10</v>
      </c>
      <c r="D23" s="35"/>
      <c r="E23" s="21">
        <f>E24</f>
        <v>2001.3</v>
      </c>
      <c r="F23" s="21">
        <f>F24</f>
        <v>2001.3</v>
      </c>
    </row>
    <row r="24" spans="1:6" ht="38.25">
      <c r="A24" s="39"/>
      <c r="B24" s="46">
        <v>600</v>
      </c>
      <c r="C24" s="47" t="s">
        <v>105</v>
      </c>
      <c r="D24" s="35"/>
      <c r="E24" s="21">
        <f>E25</f>
        <v>2001.3</v>
      </c>
      <c r="F24" s="21">
        <f>F25</f>
        <v>2001.3</v>
      </c>
    </row>
    <row r="25" spans="1:6" ht="12.75">
      <c r="A25" s="39"/>
      <c r="B25" s="46">
        <v>610</v>
      </c>
      <c r="C25" s="47" t="s">
        <v>135</v>
      </c>
      <c r="D25" s="35"/>
      <c r="E25" s="21">
        <v>2001.3</v>
      </c>
      <c r="F25" s="21">
        <v>2001.3</v>
      </c>
    </row>
    <row r="26" spans="1:6" ht="25.5">
      <c r="A26" s="36" t="s">
        <v>208</v>
      </c>
      <c r="B26" s="39"/>
      <c r="C26" s="37" t="s">
        <v>166</v>
      </c>
      <c r="D26" s="173" t="e">
        <f>#REF!</f>
        <v>#REF!</v>
      </c>
      <c r="E26" s="21">
        <f aca="true" t="shared" si="0" ref="E26:F28">E27</f>
        <v>5952.7</v>
      </c>
      <c r="F26" s="21">
        <f t="shared" si="0"/>
        <v>5952.7</v>
      </c>
    </row>
    <row r="27" spans="1:6" ht="31.5" customHeight="1">
      <c r="A27" s="36" t="s">
        <v>209</v>
      </c>
      <c r="B27" s="39"/>
      <c r="C27" s="37" t="s">
        <v>11</v>
      </c>
      <c r="D27" s="173">
        <f>D28</f>
        <v>4621.6</v>
      </c>
      <c r="E27" s="21">
        <f t="shared" si="0"/>
        <v>5952.7</v>
      </c>
      <c r="F27" s="21">
        <f t="shared" si="0"/>
        <v>5952.7</v>
      </c>
    </row>
    <row r="28" spans="1:6" ht="25.5">
      <c r="A28" s="39"/>
      <c r="B28" s="39">
        <v>600</v>
      </c>
      <c r="C28" s="47" t="s">
        <v>167</v>
      </c>
      <c r="D28" s="173">
        <v>4621.6</v>
      </c>
      <c r="E28" s="21">
        <f t="shared" si="0"/>
        <v>5952.7</v>
      </c>
      <c r="F28" s="21">
        <f t="shared" si="0"/>
        <v>5952.7</v>
      </c>
    </row>
    <row r="29" spans="1:6" ht="12.75">
      <c r="A29" s="39"/>
      <c r="B29" s="39">
        <v>610</v>
      </c>
      <c r="C29" s="55" t="s">
        <v>135</v>
      </c>
      <c r="D29" s="173"/>
      <c r="E29" s="21">
        <v>5952.7</v>
      </c>
      <c r="F29" s="21">
        <v>5952.7</v>
      </c>
    </row>
    <row r="30" spans="1:6" ht="25.5">
      <c r="A30" s="36" t="s">
        <v>210</v>
      </c>
      <c r="B30" s="39"/>
      <c r="C30" s="37" t="s">
        <v>168</v>
      </c>
      <c r="D30" s="173" t="e">
        <f>D31</f>
        <v>#REF!</v>
      </c>
      <c r="E30" s="21">
        <f>E31+E34+E37+E40</f>
        <v>12953.2</v>
      </c>
      <c r="F30" s="21">
        <f>F31+F34+F37+F40</f>
        <v>12853.2</v>
      </c>
    </row>
    <row r="31" spans="1:6" ht="38.25">
      <c r="A31" s="36" t="s">
        <v>211</v>
      </c>
      <c r="B31" s="39"/>
      <c r="C31" s="37" t="s">
        <v>17</v>
      </c>
      <c r="D31" s="173" t="e">
        <f>#REF!+#REF!+#REF!+#REF!+#REF!+#REF!</f>
        <v>#REF!</v>
      </c>
      <c r="E31" s="21">
        <f>E32</f>
        <v>5820.4</v>
      </c>
      <c r="F31" s="21">
        <f>F32</f>
        <v>5820.4</v>
      </c>
    </row>
    <row r="32" spans="1:6" ht="38.25">
      <c r="A32" s="39"/>
      <c r="B32" s="46">
        <v>600</v>
      </c>
      <c r="C32" s="47" t="s">
        <v>105</v>
      </c>
      <c r="D32" s="173"/>
      <c r="E32" s="21">
        <f>E33</f>
        <v>5820.4</v>
      </c>
      <c r="F32" s="21">
        <f>F33</f>
        <v>5820.4</v>
      </c>
    </row>
    <row r="33" spans="1:6" ht="12.75">
      <c r="A33" s="39"/>
      <c r="B33" s="46">
        <v>610</v>
      </c>
      <c r="C33" s="47" t="s">
        <v>135</v>
      </c>
      <c r="D33" s="173"/>
      <c r="E33" s="21">
        <v>5820.4</v>
      </c>
      <c r="F33" s="21">
        <v>5820.4</v>
      </c>
    </row>
    <row r="34" spans="1:6" ht="25.5">
      <c r="A34" s="36" t="s">
        <v>212</v>
      </c>
      <c r="B34" s="46"/>
      <c r="C34" s="47" t="s">
        <v>12</v>
      </c>
      <c r="D34" s="173"/>
      <c r="E34" s="21">
        <f>E35</f>
        <v>6032.8</v>
      </c>
      <c r="F34" s="21">
        <f>F35</f>
        <v>6032.8</v>
      </c>
    </row>
    <row r="35" spans="1:6" ht="38.25">
      <c r="A35" s="39"/>
      <c r="B35" s="46">
        <v>600</v>
      </c>
      <c r="C35" s="47" t="s">
        <v>105</v>
      </c>
      <c r="D35" s="173"/>
      <c r="E35" s="21">
        <f>E36</f>
        <v>6032.8</v>
      </c>
      <c r="F35" s="21">
        <f>F36</f>
        <v>6032.8</v>
      </c>
    </row>
    <row r="36" spans="1:6" ht="12.75">
      <c r="A36" s="39"/>
      <c r="B36" s="46">
        <v>610</v>
      </c>
      <c r="C36" s="47" t="s">
        <v>135</v>
      </c>
      <c r="D36" s="173"/>
      <c r="E36" s="21">
        <v>6032.8</v>
      </c>
      <c r="F36" s="21">
        <v>6032.8</v>
      </c>
    </row>
    <row r="37" spans="1:6" ht="25.5">
      <c r="A37" s="36" t="s">
        <v>213</v>
      </c>
      <c r="B37" s="46"/>
      <c r="C37" s="47" t="s">
        <v>583</v>
      </c>
      <c r="D37" s="173"/>
      <c r="E37" s="21">
        <f>E38</f>
        <v>600</v>
      </c>
      <c r="F37" s="21">
        <f>F38</f>
        <v>500</v>
      </c>
    </row>
    <row r="38" spans="1:6" ht="38.25">
      <c r="A38" s="39"/>
      <c r="B38" s="46">
        <v>600</v>
      </c>
      <c r="C38" s="47" t="s">
        <v>105</v>
      </c>
      <c r="D38" s="173"/>
      <c r="E38" s="21">
        <f>E39</f>
        <v>600</v>
      </c>
      <c r="F38" s="21">
        <f>F39</f>
        <v>500</v>
      </c>
    </row>
    <row r="39" spans="1:6" ht="12.75">
      <c r="A39" s="39"/>
      <c r="B39" s="46">
        <v>610</v>
      </c>
      <c r="C39" s="47" t="s">
        <v>135</v>
      </c>
      <c r="D39" s="173"/>
      <c r="E39" s="21">
        <v>600</v>
      </c>
      <c r="F39" s="21">
        <v>500</v>
      </c>
    </row>
    <row r="40" spans="1:6" ht="25.5">
      <c r="A40" s="36" t="s">
        <v>214</v>
      </c>
      <c r="B40" s="46"/>
      <c r="C40" s="47" t="s">
        <v>196</v>
      </c>
      <c r="D40" s="173"/>
      <c r="E40" s="21">
        <f>E41</f>
        <v>500</v>
      </c>
      <c r="F40" s="21">
        <f>F41</f>
        <v>500</v>
      </c>
    </row>
    <row r="41" spans="1:6" ht="12.75">
      <c r="A41" s="39"/>
      <c r="B41" s="39">
        <v>200</v>
      </c>
      <c r="C41" s="37" t="s">
        <v>80</v>
      </c>
      <c r="D41" s="173"/>
      <c r="E41" s="21">
        <f>E42</f>
        <v>500</v>
      </c>
      <c r="F41" s="21">
        <f>F42</f>
        <v>500</v>
      </c>
    </row>
    <row r="42" spans="1:6" ht="12.75">
      <c r="A42" s="39"/>
      <c r="B42" s="46">
        <v>240</v>
      </c>
      <c r="C42" s="55" t="s">
        <v>81</v>
      </c>
      <c r="D42" s="173"/>
      <c r="E42" s="21">
        <v>500</v>
      </c>
      <c r="F42" s="21">
        <v>500</v>
      </c>
    </row>
    <row r="43" spans="1:6" ht="25.5">
      <c r="A43" s="39" t="s">
        <v>584</v>
      </c>
      <c r="B43" s="46"/>
      <c r="C43" s="47" t="s">
        <v>585</v>
      </c>
      <c r="D43" s="173"/>
      <c r="E43" s="21">
        <f>E44</f>
        <v>1440.6999999999998</v>
      </c>
      <c r="F43" s="21">
        <f>F44</f>
        <v>1440.6999999999998</v>
      </c>
    </row>
    <row r="44" spans="1:6" ht="38.25">
      <c r="A44" s="39"/>
      <c r="B44" s="46">
        <v>600</v>
      </c>
      <c r="C44" s="47" t="s">
        <v>105</v>
      </c>
      <c r="D44" s="173"/>
      <c r="E44" s="21">
        <f>E45</f>
        <v>1440.6999999999998</v>
      </c>
      <c r="F44" s="21">
        <f>F45</f>
        <v>1440.6999999999998</v>
      </c>
    </row>
    <row r="45" spans="1:6" ht="12.75">
      <c r="A45" s="39"/>
      <c r="B45" s="46">
        <v>610</v>
      </c>
      <c r="C45" s="47" t="s">
        <v>135</v>
      </c>
      <c r="D45" s="173"/>
      <c r="E45" s="21">
        <f>2185.7-745</f>
        <v>1440.6999999999998</v>
      </c>
      <c r="F45" s="21">
        <f>2185.7-745</f>
        <v>1440.6999999999998</v>
      </c>
    </row>
    <row r="46" spans="1:6" ht="38.25">
      <c r="A46" s="52" t="s">
        <v>215</v>
      </c>
      <c r="B46" s="46"/>
      <c r="C46" s="59" t="s">
        <v>863</v>
      </c>
      <c r="D46" s="173"/>
      <c r="E46" s="27">
        <f>E55+E47+E65</f>
        <v>13937.999999999998</v>
      </c>
      <c r="F46" s="27">
        <f>F55+F47+F65</f>
        <v>13837.999999999998</v>
      </c>
    </row>
    <row r="47" spans="1:6" ht="25.5">
      <c r="A47" s="36" t="s">
        <v>216</v>
      </c>
      <c r="B47" s="39"/>
      <c r="C47" s="37" t="s">
        <v>184</v>
      </c>
      <c r="D47" s="173" t="e">
        <f>#REF!+#REF!+#REF!</f>
        <v>#REF!</v>
      </c>
      <c r="E47" s="21">
        <f>E48</f>
        <v>10002.099999999999</v>
      </c>
      <c r="F47" s="21">
        <f>F48</f>
        <v>10002.099999999999</v>
      </c>
    </row>
    <row r="48" spans="1:6" ht="25.5">
      <c r="A48" s="36" t="s">
        <v>23</v>
      </c>
      <c r="B48" s="39"/>
      <c r="C48" s="37" t="s">
        <v>24</v>
      </c>
      <c r="D48" s="173"/>
      <c r="E48" s="21">
        <f>E49+E52</f>
        <v>10002.099999999999</v>
      </c>
      <c r="F48" s="21">
        <f>F49+F52</f>
        <v>10002.099999999999</v>
      </c>
    </row>
    <row r="49" spans="1:11" ht="38.25">
      <c r="A49" s="36" t="s">
        <v>25</v>
      </c>
      <c r="B49" s="39"/>
      <c r="C49" s="37" t="s">
        <v>18</v>
      </c>
      <c r="D49" s="173"/>
      <c r="E49" s="21">
        <f>E50</f>
        <v>5655.4</v>
      </c>
      <c r="F49" s="21">
        <f>F50</f>
        <v>5655.4</v>
      </c>
      <c r="K49" s="218"/>
    </row>
    <row r="50" spans="1:8" ht="25.5">
      <c r="A50" s="46"/>
      <c r="B50" s="46">
        <v>600</v>
      </c>
      <c r="C50" s="37" t="s">
        <v>167</v>
      </c>
      <c r="D50" s="21" t="e">
        <f>D51+#REF!+#REF!</f>
        <v>#REF!</v>
      </c>
      <c r="E50" s="28">
        <f>E51</f>
        <v>5655.4</v>
      </c>
      <c r="F50" s="28">
        <f>F51</f>
        <v>5655.4</v>
      </c>
      <c r="H50" s="310"/>
    </row>
    <row r="51" spans="1:11" ht="12.75">
      <c r="A51" s="46"/>
      <c r="B51" s="46">
        <v>610</v>
      </c>
      <c r="C51" s="55" t="s">
        <v>135</v>
      </c>
      <c r="D51" s="21">
        <v>5815.7</v>
      </c>
      <c r="E51" s="21">
        <v>5655.4</v>
      </c>
      <c r="F51" s="21">
        <v>5655.4</v>
      </c>
      <c r="H51" s="88"/>
      <c r="I51" s="88"/>
      <c r="K51" s="88"/>
    </row>
    <row r="52" spans="1:8" ht="38.25">
      <c r="A52" s="60" t="s">
        <v>26</v>
      </c>
      <c r="B52" s="46"/>
      <c r="C52" s="47" t="s">
        <v>19</v>
      </c>
      <c r="D52" s="21"/>
      <c r="E52" s="28">
        <f>E53</f>
        <v>4346.7</v>
      </c>
      <c r="F52" s="28">
        <f>F53</f>
        <v>4346.7</v>
      </c>
      <c r="H52" s="310"/>
    </row>
    <row r="53" spans="1:6" ht="25.5">
      <c r="A53" s="46"/>
      <c r="B53" s="46">
        <v>600</v>
      </c>
      <c r="C53" s="37" t="s">
        <v>167</v>
      </c>
      <c r="D53" s="21"/>
      <c r="E53" s="28">
        <f>E54</f>
        <v>4346.7</v>
      </c>
      <c r="F53" s="28">
        <f>F54</f>
        <v>4346.7</v>
      </c>
    </row>
    <row r="54" spans="1:9" ht="12.75">
      <c r="A54" s="46"/>
      <c r="B54" s="46">
        <v>610</v>
      </c>
      <c r="C54" s="55" t="s">
        <v>135</v>
      </c>
      <c r="D54" s="21"/>
      <c r="E54" s="21">
        <v>4346.7</v>
      </c>
      <c r="F54" s="21">
        <v>4346.7</v>
      </c>
      <c r="I54" s="88"/>
    </row>
    <row r="55" spans="1:6" ht="12.75">
      <c r="A55" s="36" t="s">
        <v>217</v>
      </c>
      <c r="B55" s="46"/>
      <c r="C55" s="47" t="s">
        <v>170</v>
      </c>
      <c r="D55" s="173"/>
      <c r="E55" s="21">
        <f>E56+E59+E62</f>
        <v>3193.4</v>
      </c>
      <c r="F55" s="21">
        <f>F56+F59+F62</f>
        <v>3090.9</v>
      </c>
    </row>
    <row r="56" spans="1:6" ht="25.5">
      <c r="A56" s="36" t="s">
        <v>218</v>
      </c>
      <c r="B56" s="46"/>
      <c r="C56" s="47" t="s">
        <v>13</v>
      </c>
      <c r="D56" s="173"/>
      <c r="E56" s="21">
        <f>E57</f>
        <v>1607.9</v>
      </c>
      <c r="F56" s="21">
        <f>F57</f>
        <v>1497.8</v>
      </c>
    </row>
    <row r="57" spans="1:6" ht="38.25">
      <c r="A57" s="39"/>
      <c r="B57" s="46">
        <v>600</v>
      </c>
      <c r="C57" s="47" t="s">
        <v>105</v>
      </c>
      <c r="D57" s="173"/>
      <c r="E57" s="21">
        <f>E58</f>
        <v>1607.9</v>
      </c>
      <c r="F57" s="21">
        <f>F58</f>
        <v>1497.8</v>
      </c>
    </row>
    <row r="58" spans="1:6" ht="12.75">
      <c r="A58" s="39"/>
      <c r="B58" s="46">
        <v>610</v>
      </c>
      <c r="C58" s="47" t="s">
        <v>135</v>
      </c>
      <c r="D58" s="173"/>
      <c r="E58" s="21">
        <v>1607.9</v>
      </c>
      <c r="F58" s="21">
        <v>1497.8</v>
      </c>
    </row>
    <row r="59" spans="1:6" ht="38.25">
      <c r="A59" s="36" t="s">
        <v>219</v>
      </c>
      <c r="B59" s="46"/>
      <c r="C59" s="47" t="s">
        <v>17</v>
      </c>
      <c r="D59" s="173"/>
      <c r="E59" s="21">
        <f>E60</f>
        <v>1485.5</v>
      </c>
      <c r="F59" s="21">
        <f>F60</f>
        <v>1485.5</v>
      </c>
    </row>
    <row r="60" spans="1:6" ht="38.25">
      <c r="A60" s="39"/>
      <c r="B60" s="46">
        <v>600</v>
      </c>
      <c r="C60" s="47" t="s">
        <v>105</v>
      </c>
      <c r="D60" s="173"/>
      <c r="E60" s="21">
        <f>E61</f>
        <v>1485.5</v>
      </c>
      <c r="F60" s="21">
        <f>F61</f>
        <v>1485.5</v>
      </c>
    </row>
    <row r="61" spans="1:6" ht="12.75">
      <c r="A61" s="39"/>
      <c r="B61" s="46">
        <v>610</v>
      </c>
      <c r="C61" s="47" t="s">
        <v>135</v>
      </c>
      <c r="D61" s="173"/>
      <c r="E61" s="21">
        <v>1485.5</v>
      </c>
      <c r="F61" s="21">
        <v>1485.5</v>
      </c>
    </row>
    <row r="62" spans="1:6" ht="12.75">
      <c r="A62" s="36" t="s">
        <v>20</v>
      </c>
      <c r="B62" s="46"/>
      <c r="C62" s="47" t="s">
        <v>171</v>
      </c>
      <c r="D62" s="173"/>
      <c r="E62" s="21">
        <f>E63</f>
        <v>100</v>
      </c>
      <c r="F62" s="21">
        <f>F63</f>
        <v>107.6</v>
      </c>
    </row>
    <row r="63" spans="1:11" ht="38.25">
      <c r="A63" s="39"/>
      <c r="B63" s="46">
        <v>600</v>
      </c>
      <c r="C63" s="47" t="s">
        <v>105</v>
      </c>
      <c r="D63" s="173"/>
      <c r="E63" s="21">
        <f>E64</f>
        <v>100</v>
      </c>
      <c r="F63" s="21">
        <f>F64</f>
        <v>107.6</v>
      </c>
      <c r="K63" s="218"/>
    </row>
    <row r="64" spans="1:6" ht="12.75">
      <c r="A64" s="39"/>
      <c r="B64" s="46">
        <v>610</v>
      </c>
      <c r="C64" s="47" t="s">
        <v>135</v>
      </c>
      <c r="D64" s="173"/>
      <c r="E64" s="21">
        <v>100</v>
      </c>
      <c r="F64" s="21">
        <f>70+37.6</f>
        <v>107.6</v>
      </c>
    </row>
    <row r="65" spans="1:6" ht="25.5">
      <c r="A65" s="39" t="s">
        <v>840</v>
      </c>
      <c r="B65" s="46"/>
      <c r="C65" s="47" t="s">
        <v>585</v>
      </c>
      <c r="D65" s="173"/>
      <c r="E65" s="21">
        <f>E66</f>
        <v>742.5</v>
      </c>
      <c r="F65" s="21">
        <f>F66</f>
        <v>745</v>
      </c>
    </row>
    <row r="66" spans="1:6" ht="38.25">
      <c r="A66" s="39"/>
      <c r="B66" s="46">
        <v>600</v>
      </c>
      <c r="C66" s="47" t="s">
        <v>105</v>
      </c>
      <c r="D66" s="173"/>
      <c r="E66" s="21">
        <f>E67</f>
        <v>742.5</v>
      </c>
      <c r="F66" s="21">
        <f>F67</f>
        <v>745</v>
      </c>
    </row>
    <row r="67" spans="1:6" ht="12.75">
      <c r="A67" s="39"/>
      <c r="B67" s="46">
        <v>610</v>
      </c>
      <c r="C67" s="47" t="s">
        <v>135</v>
      </c>
      <c r="D67" s="173"/>
      <c r="E67" s="21">
        <f>815-72.5</f>
        <v>742.5</v>
      </c>
      <c r="F67" s="21">
        <v>745</v>
      </c>
    </row>
    <row r="68" spans="1:6" ht="25.5">
      <c r="A68" s="52" t="s">
        <v>220</v>
      </c>
      <c r="B68" s="32"/>
      <c r="C68" s="34" t="s">
        <v>132</v>
      </c>
      <c r="D68" s="174"/>
      <c r="E68" s="25">
        <f>E69</f>
        <v>883.6</v>
      </c>
      <c r="F68" s="25">
        <f>F69</f>
        <v>1000</v>
      </c>
    </row>
    <row r="69" spans="1:6" ht="38.25">
      <c r="A69" s="42" t="s">
        <v>624</v>
      </c>
      <c r="B69" s="42"/>
      <c r="C69" s="37" t="s">
        <v>623</v>
      </c>
      <c r="D69" s="21"/>
      <c r="E69" s="21">
        <f>E70</f>
        <v>883.6</v>
      </c>
      <c r="F69" s="21">
        <f>F70</f>
        <v>1000</v>
      </c>
    </row>
    <row r="70" spans="1:6" ht="25.5">
      <c r="A70" s="42" t="s">
        <v>628</v>
      </c>
      <c r="B70" s="42"/>
      <c r="C70" s="37" t="s">
        <v>625</v>
      </c>
      <c r="D70" s="21"/>
      <c r="E70" s="21">
        <f>E71+E74</f>
        <v>883.6</v>
      </c>
      <c r="F70" s="21">
        <f>F71+F74</f>
        <v>1000</v>
      </c>
    </row>
    <row r="71" spans="1:6" ht="25.5">
      <c r="A71" s="42" t="s">
        <v>629</v>
      </c>
      <c r="B71" s="36"/>
      <c r="C71" s="37" t="s">
        <v>630</v>
      </c>
      <c r="D71" s="21"/>
      <c r="E71" s="21">
        <f>E72</f>
        <v>883.6</v>
      </c>
      <c r="F71" s="21">
        <f>F72</f>
        <v>0</v>
      </c>
    </row>
    <row r="72" spans="1:6" ht="25.5">
      <c r="A72" s="39"/>
      <c r="B72" s="42">
        <v>400</v>
      </c>
      <c r="C72" s="47" t="s">
        <v>146</v>
      </c>
      <c r="D72" s="21"/>
      <c r="E72" s="21">
        <f>E73</f>
        <v>883.6</v>
      </c>
      <c r="F72" s="21">
        <f>F73</f>
        <v>0</v>
      </c>
    </row>
    <row r="73" spans="1:6" ht="12.75">
      <c r="A73" s="39"/>
      <c r="B73" s="42">
        <v>410</v>
      </c>
      <c r="C73" s="37" t="s">
        <v>147</v>
      </c>
      <c r="D73" s="21"/>
      <c r="E73" s="21">
        <v>883.6</v>
      </c>
      <c r="F73" s="21">
        <v>0</v>
      </c>
    </row>
    <row r="74" spans="1:6" ht="25.5">
      <c r="A74" s="42" t="s">
        <v>691</v>
      </c>
      <c r="B74" s="42"/>
      <c r="C74" s="37" t="s">
        <v>692</v>
      </c>
      <c r="D74" s="21"/>
      <c r="E74" s="21">
        <f>E75</f>
        <v>0</v>
      </c>
      <c r="F74" s="21">
        <f>F75</f>
        <v>1000</v>
      </c>
    </row>
    <row r="75" spans="1:6" ht="25.5">
      <c r="A75" s="39"/>
      <c r="B75" s="42">
        <v>400</v>
      </c>
      <c r="C75" s="47" t="s">
        <v>146</v>
      </c>
      <c r="D75" s="21"/>
      <c r="E75" s="21">
        <f>E76</f>
        <v>0</v>
      </c>
      <c r="F75" s="21">
        <f>F76</f>
        <v>1000</v>
      </c>
    </row>
    <row r="76" spans="1:6" ht="12.75">
      <c r="A76" s="39"/>
      <c r="B76" s="42">
        <v>410</v>
      </c>
      <c r="C76" s="37" t="s">
        <v>147</v>
      </c>
      <c r="D76" s="21"/>
      <c r="E76" s="21">
        <v>0</v>
      </c>
      <c r="F76" s="21">
        <v>1000</v>
      </c>
    </row>
    <row r="77" spans="1:6" ht="38.25">
      <c r="A77" s="52" t="s">
        <v>222</v>
      </c>
      <c r="B77" s="32"/>
      <c r="C77" s="34" t="s">
        <v>102</v>
      </c>
      <c r="D77" s="175"/>
      <c r="E77" s="27">
        <f>E78+E82+E85+E88+E91+E97+E94</f>
        <v>5025.8</v>
      </c>
      <c r="F77" s="27">
        <f>F78+F82+F85+F88+F91+F97+F94</f>
        <v>3025.8</v>
      </c>
    </row>
    <row r="78" spans="1:6" ht="38.25">
      <c r="A78" s="48" t="s">
        <v>225</v>
      </c>
      <c r="B78" s="43"/>
      <c r="C78" s="41" t="s">
        <v>226</v>
      </c>
      <c r="D78" s="176"/>
      <c r="E78" s="23">
        <f aca="true" t="shared" si="1" ref="E78:F80">E79</f>
        <v>300</v>
      </c>
      <c r="F78" s="23">
        <f t="shared" si="1"/>
        <v>300</v>
      </c>
    </row>
    <row r="79" spans="1:6" ht="38.25">
      <c r="A79" s="48" t="s">
        <v>224</v>
      </c>
      <c r="B79" s="40"/>
      <c r="C79" s="41" t="s">
        <v>586</v>
      </c>
      <c r="D79" s="177"/>
      <c r="E79" s="23">
        <f t="shared" si="1"/>
        <v>300</v>
      </c>
      <c r="F79" s="23">
        <f t="shared" si="1"/>
        <v>300</v>
      </c>
    </row>
    <row r="80" spans="1:6" ht="12.75">
      <c r="A80" s="39"/>
      <c r="B80" s="39">
        <v>200</v>
      </c>
      <c r="C80" s="37" t="s">
        <v>80</v>
      </c>
      <c r="D80" s="173"/>
      <c r="E80" s="21">
        <f t="shared" si="1"/>
        <v>300</v>
      </c>
      <c r="F80" s="21">
        <f t="shared" si="1"/>
        <v>300</v>
      </c>
    </row>
    <row r="81" spans="1:6" ht="25.5">
      <c r="A81" s="39"/>
      <c r="B81" s="39">
        <v>240</v>
      </c>
      <c r="C81" s="37" t="s">
        <v>81</v>
      </c>
      <c r="D81" s="173"/>
      <c r="E81" s="21">
        <v>300</v>
      </c>
      <c r="F81" s="21">
        <v>300</v>
      </c>
    </row>
    <row r="82" spans="1:6" ht="25.5">
      <c r="A82" s="49" t="s">
        <v>223</v>
      </c>
      <c r="B82" s="31"/>
      <c r="C82" s="45" t="s">
        <v>103</v>
      </c>
      <c r="D82" s="178"/>
      <c r="E82" s="24">
        <f>E83</f>
        <v>800</v>
      </c>
      <c r="F82" s="24">
        <f>F83</f>
        <v>800</v>
      </c>
    </row>
    <row r="83" spans="1:6" ht="12.75">
      <c r="A83" s="39"/>
      <c r="B83" s="39">
        <v>200</v>
      </c>
      <c r="C83" s="37" t="s">
        <v>80</v>
      </c>
      <c r="D83" s="173"/>
      <c r="E83" s="21">
        <f>E84</f>
        <v>800</v>
      </c>
      <c r="F83" s="21">
        <f>F84</f>
        <v>800</v>
      </c>
    </row>
    <row r="84" spans="1:6" ht="25.5">
      <c r="A84" s="39"/>
      <c r="B84" s="39">
        <v>240</v>
      </c>
      <c r="C84" s="37" t="s">
        <v>81</v>
      </c>
      <c r="D84" s="173"/>
      <c r="E84" s="21">
        <v>800</v>
      </c>
      <c r="F84" s="21">
        <v>800</v>
      </c>
    </row>
    <row r="85" spans="1:6" ht="38.25">
      <c r="A85" s="36" t="s">
        <v>227</v>
      </c>
      <c r="B85" s="39"/>
      <c r="C85" s="37" t="s">
        <v>104</v>
      </c>
      <c r="D85" s="173"/>
      <c r="E85" s="21">
        <f>E86</f>
        <v>60</v>
      </c>
      <c r="F85" s="21">
        <f>F86</f>
        <v>60</v>
      </c>
    </row>
    <row r="86" spans="1:6" ht="12.75">
      <c r="A86" s="39"/>
      <c r="B86" s="39">
        <v>200</v>
      </c>
      <c r="C86" s="37" t="s">
        <v>80</v>
      </c>
      <c r="D86" s="173"/>
      <c r="E86" s="21">
        <f>E87</f>
        <v>60</v>
      </c>
      <c r="F86" s="21">
        <f>F87</f>
        <v>60</v>
      </c>
    </row>
    <row r="87" spans="1:6" ht="25.5">
      <c r="A87" s="40"/>
      <c r="B87" s="40">
        <v>240</v>
      </c>
      <c r="C87" s="41" t="s">
        <v>81</v>
      </c>
      <c r="D87" s="177"/>
      <c r="E87" s="23">
        <v>60</v>
      </c>
      <c r="F87" s="23">
        <v>60</v>
      </c>
    </row>
    <row r="88" spans="1:6" ht="25.5">
      <c r="A88" s="36" t="s">
        <v>228</v>
      </c>
      <c r="B88" s="39"/>
      <c r="C88" s="37" t="s">
        <v>30</v>
      </c>
      <c r="D88" s="173"/>
      <c r="E88" s="21">
        <f>E89</f>
        <v>150</v>
      </c>
      <c r="F88" s="21">
        <f>F89</f>
        <v>150</v>
      </c>
    </row>
    <row r="89" spans="1:6" ht="12.75">
      <c r="A89" s="39"/>
      <c r="B89" s="39">
        <v>200</v>
      </c>
      <c r="C89" s="37" t="s">
        <v>80</v>
      </c>
      <c r="D89" s="173"/>
      <c r="E89" s="21">
        <f>E90</f>
        <v>150</v>
      </c>
      <c r="F89" s="21">
        <f>F90</f>
        <v>150</v>
      </c>
    </row>
    <row r="90" spans="1:6" ht="25.5">
      <c r="A90" s="39"/>
      <c r="B90" s="39">
        <v>240</v>
      </c>
      <c r="C90" s="37" t="s">
        <v>81</v>
      </c>
      <c r="D90" s="173"/>
      <c r="E90" s="21">
        <v>150</v>
      </c>
      <c r="F90" s="21">
        <v>150</v>
      </c>
    </row>
    <row r="91" spans="1:6" ht="38.25">
      <c r="A91" s="49" t="s">
        <v>587</v>
      </c>
      <c r="B91" s="50"/>
      <c r="C91" s="179" t="s">
        <v>588</v>
      </c>
      <c r="D91" s="178"/>
      <c r="E91" s="24">
        <f>E92</f>
        <v>160</v>
      </c>
      <c r="F91" s="24">
        <f>F92</f>
        <v>160</v>
      </c>
    </row>
    <row r="92" spans="1:6" ht="12.75">
      <c r="A92" s="31"/>
      <c r="B92" s="39">
        <v>200</v>
      </c>
      <c r="C92" s="37" t="s">
        <v>80</v>
      </c>
      <c r="D92" s="178"/>
      <c r="E92" s="24">
        <f>E93</f>
        <v>160</v>
      </c>
      <c r="F92" s="24">
        <f>F93</f>
        <v>160</v>
      </c>
    </row>
    <row r="93" spans="1:6" ht="25.5">
      <c r="A93" s="31"/>
      <c r="B93" s="39">
        <v>240</v>
      </c>
      <c r="C93" s="37" t="s">
        <v>81</v>
      </c>
      <c r="D93" s="178"/>
      <c r="E93" s="21">
        <v>160</v>
      </c>
      <c r="F93" s="21">
        <v>160</v>
      </c>
    </row>
    <row r="94" spans="1:6" ht="51">
      <c r="A94" s="31" t="s">
        <v>229</v>
      </c>
      <c r="B94" s="39"/>
      <c r="C94" s="37" t="s">
        <v>197</v>
      </c>
      <c r="D94" s="178"/>
      <c r="E94" s="24">
        <f>E95</f>
        <v>2000</v>
      </c>
      <c r="F94" s="24">
        <f>F95</f>
        <v>0</v>
      </c>
    </row>
    <row r="95" spans="1:6" ht="12.75">
      <c r="A95" s="31"/>
      <c r="B95" s="39">
        <v>200</v>
      </c>
      <c r="C95" s="37" t="s">
        <v>80</v>
      </c>
      <c r="D95" s="178"/>
      <c r="E95" s="24">
        <f>E96</f>
        <v>2000</v>
      </c>
      <c r="F95" s="24">
        <f>F96</f>
        <v>0</v>
      </c>
    </row>
    <row r="96" spans="1:6" ht="25.5">
      <c r="A96" s="31"/>
      <c r="B96" s="39">
        <v>240</v>
      </c>
      <c r="C96" s="37" t="s">
        <v>81</v>
      </c>
      <c r="D96" s="178"/>
      <c r="E96" s="24">
        <v>2000</v>
      </c>
      <c r="F96" s="24">
        <v>0</v>
      </c>
    </row>
    <row r="97" spans="1:6" ht="38.25">
      <c r="A97" s="36" t="s">
        <v>230</v>
      </c>
      <c r="B97" s="31"/>
      <c r="C97" s="45" t="s">
        <v>150</v>
      </c>
      <c r="D97" s="178"/>
      <c r="E97" s="24">
        <f>E98</f>
        <v>1555.8</v>
      </c>
      <c r="F97" s="24">
        <f>F98</f>
        <v>1555.8</v>
      </c>
    </row>
    <row r="98" spans="1:6" ht="25.5">
      <c r="A98" s="31"/>
      <c r="B98" s="42">
        <v>400</v>
      </c>
      <c r="C98" s="47" t="s">
        <v>146</v>
      </c>
      <c r="D98" s="178"/>
      <c r="E98" s="24">
        <f>E99</f>
        <v>1555.8</v>
      </c>
      <c r="F98" s="24">
        <f>F99</f>
        <v>1555.8</v>
      </c>
    </row>
    <row r="99" spans="1:6" ht="12.75">
      <c r="A99" s="31"/>
      <c r="B99" s="42">
        <v>410</v>
      </c>
      <c r="C99" s="37" t="s">
        <v>147</v>
      </c>
      <c r="D99" s="178"/>
      <c r="E99" s="21">
        <v>1555.8</v>
      </c>
      <c r="F99" s="21">
        <v>1555.8</v>
      </c>
    </row>
    <row r="100" spans="1:6" ht="25.5">
      <c r="A100" s="52" t="s">
        <v>231</v>
      </c>
      <c r="B100" s="32"/>
      <c r="C100" s="34" t="s">
        <v>112</v>
      </c>
      <c r="D100" s="175"/>
      <c r="E100" s="27">
        <f>E101+E119+E109+E132</f>
        <v>32131.9</v>
      </c>
      <c r="F100" s="27">
        <f>F101+F119+F109+F132</f>
        <v>32131.9</v>
      </c>
    </row>
    <row r="101" spans="1:6" ht="25.5">
      <c r="A101" s="39" t="s">
        <v>232</v>
      </c>
      <c r="B101" s="32"/>
      <c r="C101" s="37" t="s">
        <v>635</v>
      </c>
      <c r="D101" s="175"/>
      <c r="E101" s="21">
        <f>E102</f>
        <v>120</v>
      </c>
      <c r="F101" s="21">
        <f>F102</f>
        <v>120</v>
      </c>
    </row>
    <row r="102" spans="1:6" ht="63.75">
      <c r="A102" s="39" t="s">
        <v>637</v>
      </c>
      <c r="B102" s="39"/>
      <c r="C102" s="37" t="s">
        <v>636</v>
      </c>
      <c r="D102" s="175"/>
      <c r="E102" s="21">
        <f>E103+E106</f>
        <v>120</v>
      </c>
      <c r="F102" s="21">
        <f>F103+F106</f>
        <v>120</v>
      </c>
    </row>
    <row r="103" spans="1:6" ht="38.25">
      <c r="A103" s="39" t="s">
        <v>640</v>
      </c>
      <c r="B103" s="39"/>
      <c r="C103" s="37" t="s">
        <v>638</v>
      </c>
      <c r="D103" s="175"/>
      <c r="E103" s="21">
        <f>E104</f>
        <v>20</v>
      </c>
      <c r="F103" s="21">
        <f>F104</f>
        <v>20</v>
      </c>
    </row>
    <row r="104" spans="1:6" ht="12.75">
      <c r="A104" s="36"/>
      <c r="B104" s="39">
        <v>200</v>
      </c>
      <c r="C104" s="37" t="s">
        <v>80</v>
      </c>
      <c r="D104" s="175"/>
      <c r="E104" s="21">
        <f>E105</f>
        <v>20</v>
      </c>
      <c r="F104" s="21">
        <f>F105</f>
        <v>20</v>
      </c>
    </row>
    <row r="105" spans="1:6" ht="25.5">
      <c r="A105" s="36"/>
      <c r="B105" s="39">
        <v>240</v>
      </c>
      <c r="C105" s="37" t="s">
        <v>81</v>
      </c>
      <c r="D105" s="175"/>
      <c r="E105" s="21">
        <v>20</v>
      </c>
      <c r="F105" s="21">
        <v>20</v>
      </c>
    </row>
    <row r="106" spans="1:6" ht="63.75">
      <c r="A106" s="39" t="s">
        <v>641</v>
      </c>
      <c r="B106" s="39"/>
      <c r="C106" s="37" t="s">
        <v>639</v>
      </c>
      <c r="D106" s="175"/>
      <c r="E106" s="21">
        <f>E107</f>
        <v>100</v>
      </c>
      <c r="F106" s="21">
        <f>F107</f>
        <v>100</v>
      </c>
    </row>
    <row r="107" spans="1:6" ht="12.75">
      <c r="A107" s="36"/>
      <c r="B107" s="39">
        <v>200</v>
      </c>
      <c r="C107" s="37" t="s">
        <v>80</v>
      </c>
      <c r="D107" s="175"/>
      <c r="E107" s="21">
        <f>E108</f>
        <v>100</v>
      </c>
      <c r="F107" s="21">
        <f>F108</f>
        <v>100</v>
      </c>
    </row>
    <row r="108" spans="1:6" ht="25.5">
      <c r="A108" s="36"/>
      <c r="B108" s="39">
        <v>240</v>
      </c>
      <c r="C108" s="37" t="s">
        <v>81</v>
      </c>
      <c r="D108" s="175"/>
      <c r="E108" s="21">
        <v>100</v>
      </c>
      <c r="F108" s="21">
        <v>100</v>
      </c>
    </row>
    <row r="109" spans="1:6" ht="38.25">
      <c r="A109" s="36" t="s">
        <v>642</v>
      </c>
      <c r="B109" s="39"/>
      <c r="C109" s="37" t="s">
        <v>113</v>
      </c>
      <c r="D109" s="173"/>
      <c r="E109" s="21">
        <f>E110+E113+E116</f>
        <v>1379.3</v>
      </c>
      <c r="F109" s="21">
        <f>F110+F113+F116</f>
        <v>1379.3</v>
      </c>
    </row>
    <row r="110" spans="1:6" ht="12.75">
      <c r="A110" s="36" t="s">
        <v>643</v>
      </c>
      <c r="B110" s="39"/>
      <c r="C110" s="37" t="s">
        <v>114</v>
      </c>
      <c r="D110" s="173"/>
      <c r="E110" s="21">
        <f>E112</f>
        <v>416.4</v>
      </c>
      <c r="F110" s="21">
        <f>F112</f>
        <v>416.4</v>
      </c>
    </row>
    <row r="111" spans="1:6" ht="12.75">
      <c r="A111" s="39"/>
      <c r="B111" s="39">
        <v>200</v>
      </c>
      <c r="C111" s="37" t="s">
        <v>80</v>
      </c>
      <c r="D111" s="173"/>
      <c r="E111" s="21">
        <f>E112</f>
        <v>416.4</v>
      </c>
      <c r="F111" s="21">
        <f>F112</f>
        <v>416.4</v>
      </c>
    </row>
    <row r="112" spans="1:6" ht="25.5">
      <c r="A112" s="39"/>
      <c r="B112" s="39">
        <v>240</v>
      </c>
      <c r="C112" s="37" t="s">
        <v>81</v>
      </c>
      <c r="D112" s="173"/>
      <c r="E112" s="21">
        <v>416.4</v>
      </c>
      <c r="F112" s="21">
        <v>416.4</v>
      </c>
    </row>
    <row r="113" spans="1:6" ht="12.75">
      <c r="A113" s="36" t="s">
        <v>644</v>
      </c>
      <c r="B113" s="39"/>
      <c r="C113" s="37" t="s">
        <v>115</v>
      </c>
      <c r="D113" s="173"/>
      <c r="E113" s="21">
        <f>E114</f>
        <v>300</v>
      </c>
      <c r="F113" s="21">
        <f>F114</f>
        <v>300</v>
      </c>
    </row>
    <row r="114" spans="1:6" ht="12.75">
      <c r="A114" s="39"/>
      <c r="B114" s="39">
        <v>200</v>
      </c>
      <c r="C114" s="37" t="s">
        <v>80</v>
      </c>
      <c r="D114" s="173"/>
      <c r="E114" s="21">
        <f>E115</f>
        <v>300</v>
      </c>
      <c r="F114" s="21">
        <f>F115</f>
        <v>300</v>
      </c>
    </row>
    <row r="115" spans="1:6" ht="25.5">
      <c r="A115" s="39"/>
      <c r="B115" s="39">
        <v>240</v>
      </c>
      <c r="C115" s="37" t="s">
        <v>81</v>
      </c>
      <c r="D115" s="173"/>
      <c r="E115" s="21">
        <v>300</v>
      </c>
      <c r="F115" s="21">
        <v>300</v>
      </c>
    </row>
    <row r="116" spans="1:6" ht="38.25">
      <c r="A116" s="36" t="s">
        <v>645</v>
      </c>
      <c r="B116" s="39"/>
      <c r="C116" s="37" t="s">
        <v>116</v>
      </c>
      <c r="D116" s="173"/>
      <c r="E116" s="21">
        <f>E117</f>
        <v>662.9</v>
      </c>
      <c r="F116" s="21">
        <f>F117</f>
        <v>662.9</v>
      </c>
    </row>
    <row r="117" spans="1:6" ht="12.75">
      <c r="A117" s="39"/>
      <c r="B117" s="39">
        <v>200</v>
      </c>
      <c r="C117" s="37" t="s">
        <v>80</v>
      </c>
      <c r="D117" s="173"/>
      <c r="E117" s="21">
        <f>E118</f>
        <v>662.9</v>
      </c>
      <c r="F117" s="21">
        <f>F118</f>
        <v>662.9</v>
      </c>
    </row>
    <row r="118" spans="1:6" ht="25.5">
      <c r="A118" s="39"/>
      <c r="B118" s="39">
        <v>240</v>
      </c>
      <c r="C118" s="37" t="s">
        <v>81</v>
      </c>
      <c r="D118" s="173"/>
      <c r="E118" s="21">
        <v>662.9</v>
      </c>
      <c r="F118" s="21">
        <v>662.9</v>
      </c>
    </row>
    <row r="119" spans="1:6" ht="56.25" customHeight="1">
      <c r="A119" s="36" t="s">
        <v>650</v>
      </c>
      <c r="B119" s="39"/>
      <c r="C119" s="37" t="s">
        <v>646</v>
      </c>
      <c r="D119" s="173"/>
      <c r="E119" s="21">
        <f>E120+E123+E126+E129</f>
        <v>1321.6999999999998</v>
      </c>
      <c r="F119" s="21">
        <f>F120+F123+F126+F129</f>
        <v>1321.6999999999998</v>
      </c>
    </row>
    <row r="120" spans="1:6" ht="38.25">
      <c r="A120" s="39" t="s">
        <v>651</v>
      </c>
      <c r="B120" s="39"/>
      <c r="C120" s="37" t="s">
        <v>86</v>
      </c>
      <c r="D120" s="173"/>
      <c r="E120" s="21">
        <f>E121</f>
        <v>706.1</v>
      </c>
      <c r="F120" s="21">
        <f>F121</f>
        <v>706.1</v>
      </c>
    </row>
    <row r="121" spans="1:6" ht="12.75">
      <c r="A121" s="39"/>
      <c r="B121" s="39">
        <v>200</v>
      </c>
      <c r="C121" s="37" t="s">
        <v>80</v>
      </c>
      <c r="D121" s="173"/>
      <c r="E121" s="21">
        <f>E122</f>
        <v>706.1</v>
      </c>
      <c r="F121" s="21">
        <f>F122</f>
        <v>706.1</v>
      </c>
    </row>
    <row r="122" spans="1:6" ht="25.5">
      <c r="A122" s="39"/>
      <c r="B122" s="39">
        <v>240</v>
      </c>
      <c r="C122" s="37" t="s">
        <v>81</v>
      </c>
      <c r="D122" s="173"/>
      <c r="E122" s="21">
        <v>706.1</v>
      </c>
      <c r="F122" s="21">
        <v>706.1</v>
      </c>
    </row>
    <row r="123" spans="1:6" ht="25.5">
      <c r="A123" s="39" t="s">
        <v>652</v>
      </c>
      <c r="B123" s="39"/>
      <c r="C123" s="37" t="s">
        <v>106</v>
      </c>
      <c r="D123" s="173"/>
      <c r="E123" s="21">
        <f>E124</f>
        <v>4</v>
      </c>
      <c r="F123" s="21">
        <f>F124</f>
        <v>4</v>
      </c>
    </row>
    <row r="124" spans="1:6" ht="12.75">
      <c r="A124" s="39"/>
      <c r="B124" s="39">
        <v>200</v>
      </c>
      <c r="C124" s="37" t="s">
        <v>80</v>
      </c>
      <c r="D124" s="173"/>
      <c r="E124" s="21">
        <f>E125</f>
        <v>4</v>
      </c>
      <c r="F124" s="21">
        <f>F125</f>
        <v>4</v>
      </c>
    </row>
    <row r="125" spans="1:6" ht="25.5">
      <c r="A125" s="39"/>
      <c r="B125" s="39">
        <v>240</v>
      </c>
      <c r="C125" s="37" t="s">
        <v>81</v>
      </c>
      <c r="D125" s="173"/>
      <c r="E125" s="21">
        <v>4</v>
      </c>
      <c r="F125" s="21">
        <v>4</v>
      </c>
    </row>
    <row r="126" spans="1:6" ht="38.25">
      <c r="A126" s="39" t="s">
        <v>653</v>
      </c>
      <c r="B126" s="39"/>
      <c r="C126" s="37" t="s">
        <v>107</v>
      </c>
      <c r="D126" s="173"/>
      <c r="E126" s="21">
        <f>E127</f>
        <v>400</v>
      </c>
      <c r="F126" s="21">
        <f>F127</f>
        <v>400</v>
      </c>
    </row>
    <row r="127" spans="1:6" ht="12.75">
      <c r="A127" s="39"/>
      <c r="B127" s="39">
        <v>200</v>
      </c>
      <c r="C127" s="37" t="s">
        <v>80</v>
      </c>
      <c r="D127" s="173"/>
      <c r="E127" s="21">
        <f>E128</f>
        <v>400</v>
      </c>
      <c r="F127" s="21">
        <f>F128</f>
        <v>400</v>
      </c>
    </row>
    <row r="128" spans="1:6" ht="25.5">
      <c r="A128" s="39"/>
      <c r="B128" s="39">
        <v>240</v>
      </c>
      <c r="C128" s="37" t="s">
        <v>81</v>
      </c>
      <c r="D128" s="173"/>
      <c r="E128" s="21">
        <v>400</v>
      </c>
      <c r="F128" s="21">
        <v>400</v>
      </c>
    </row>
    <row r="129" spans="1:6" ht="25.5">
      <c r="A129" s="39" t="s">
        <v>654</v>
      </c>
      <c r="B129" s="39"/>
      <c r="C129" s="37" t="s">
        <v>178</v>
      </c>
      <c r="D129" s="173"/>
      <c r="E129" s="21">
        <f>E130</f>
        <v>211.6</v>
      </c>
      <c r="F129" s="21">
        <f>F130</f>
        <v>211.6</v>
      </c>
    </row>
    <row r="130" spans="1:6" ht="12.75">
      <c r="A130" s="39"/>
      <c r="B130" s="39">
        <v>300</v>
      </c>
      <c r="C130" s="47" t="s">
        <v>175</v>
      </c>
      <c r="D130" s="173"/>
      <c r="E130" s="21">
        <f>E131</f>
        <v>211.6</v>
      </c>
      <c r="F130" s="21">
        <f>F131</f>
        <v>211.6</v>
      </c>
    </row>
    <row r="131" spans="1:6" ht="12.75">
      <c r="A131" s="39"/>
      <c r="B131" s="39">
        <v>310</v>
      </c>
      <c r="C131" s="37" t="s">
        <v>176</v>
      </c>
      <c r="D131" s="173"/>
      <c r="E131" s="21">
        <v>211.6</v>
      </c>
      <c r="F131" s="21">
        <v>211.6</v>
      </c>
    </row>
    <row r="132" spans="1:6" ht="38.25">
      <c r="A132" s="36" t="s">
        <v>649</v>
      </c>
      <c r="B132" s="39"/>
      <c r="C132" s="37" t="s">
        <v>647</v>
      </c>
      <c r="D132" s="173"/>
      <c r="E132" s="21">
        <f>E133+E141</f>
        <v>29310.9</v>
      </c>
      <c r="F132" s="21">
        <f>F133+F141</f>
        <v>29310.9</v>
      </c>
    </row>
    <row r="133" spans="1:6" ht="25.5">
      <c r="A133" s="39" t="s">
        <v>657</v>
      </c>
      <c r="B133" s="39"/>
      <c r="C133" s="37" t="s">
        <v>656</v>
      </c>
      <c r="D133" s="173"/>
      <c r="E133" s="21">
        <f>E134</f>
        <v>29140.7</v>
      </c>
      <c r="F133" s="21">
        <f>F134</f>
        <v>29140.7</v>
      </c>
    </row>
    <row r="134" spans="1:6" ht="25.5">
      <c r="A134" s="39" t="s">
        <v>658</v>
      </c>
      <c r="B134" s="39"/>
      <c r="C134" s="37" t="s">
        <v>648</v>
      </c>
      <c r="D134" s="173"/>
      <c r="E134" s="21">
        <f>E135+E137+E139</f>
        <v>29140.7</v>
      </c>
      <c r="F134" s="21">
        <f>F135+F137+F139</f>
        <v>29140.7</v>
      </c>
    </row>
    <row r="135" spans="1:6" ht="38.25">
      <c r="A135" s="39"/>
      <c r="B135" s="39">
        <v>100</v>
      </c>
      <c r="C135" s="37" t="s">
        <v>75</v>
      </c>
      <c r="D135" s="173"/>
      <c r="E135" s="21">
        <f>E136</f>
        <v>28073.4</v>
      </c>
      <c r="F135" s="21">
        <f>F136</f>
        <v>28073.4</v>
      </c>
    </row>
    <row r="136" spans="1:6" ht="25.5">
      <c r="A136" s="39"/>
      <c r="B136" s="39">
        <v>120</v>
      </c>
      <c r="C136" s="37" t="s">
        <v>76</v>
      </c>
      <c r="D136" s="173"/>
      <c r="E136" s="21">
        <v>28073.4</v>
      </c>
      <c r="F136" s="21">
        <v>28073.4</v>
      </c>
    </row>
    <row r="137" spans="1:6" ht="12.75">
      <c r="A137" s="39"/>
      <c r="B137" s="39">
        <v>200</v>
      </c>
      <c r="C137" s="37" t="s">
        <v>80</v>
      </c>
      <c r="D137" s="173"/>
      <c r="E137" s="21">
        <f>E138</f>
        <v>1065.5</v>
      </c>
      <c r="F137" s="21">
        <f>F138</f>
        <v>1065.5</v>
      </c>
    </row>
    <row r="138" spans="1:6" ht="25.5">
      <c r="A138" s="39"/>
      <c r="B138" s="39">
        <v>240</v>
      </c>
      <c r="C138" s="37" t="s">
        <v>81</v>
      </c>
      <c r="D138" s="173"/>
      <c r="E138" s="21">
        <v>1065.5</v>
      </c>
      <c r="F138" s="21">
        <v>1065.5</v>
      </c>
    </row>
    <row r="139" spans="1:6" ht="12.75">
      <c r="A139" s="39"/>
      <c r="B139" s="39">
        <v>800</v>
      </c>
      <c r="C139" s="37" t="s">
        <v>82</v>
      </c>
      <c r="D139" s="173"/>
      <c r="E139" s="21">
        <f>E140</f>
        <v>1.8</v>
      </c>
      <c r="F139" s="21">
        <f>F140</f>
        <v>1.8</v>
      </c>
    </row>
    <row r="140" spans="1:6" ht="12.75">
      <c r="A140" s="39"/>
      <c r="B140" s="39">
        <v>850</v>
      </c>
      <c r="C140" s="37" t="s">
        <v>84</v>
      </c>
      <c r="D140" s="173"/>
      <c r="E140" s="21">
        <v>1.8</v>
      </c>
      <c r="F140" s="21">
        <v>1.8</v>
      </c>
    </row>
    <row r="141" spans="1:6" ht="38.25">
      <c r="A141" s="39" t="s">
        <v>659</v>
      </c>
      <c r="B141" s="39"/>
      <c r="C141" s="37" t="s">
        <v>655</v>
      </c>
      <c r="D141" s="173"/>
      <c r="E141" s="21">
        <f>E142+E145+E148</f>
        <v>170.2</v>
      </c>
      <c r="F141" s="21">
        <f>F142+F145+F148</f>
        <v>170.2</v>
      </c>
    </row>
    <row r="142" spans="1:6" ht="25.5">
      <c r="A142" s="39" t="s">
        <v>660</v>
      </c>
      <c r="B142" s="39"/>
      <c r="C142" s="37" t="s">
        <v>1</v>
      </c>
      <c r="D142" s="173"/>
      <c r="E142" s="21">
        <f>E143</f>
        <v>124.9</v>
      </c>
      <c r="F142" s="21">
        <f>F143</f>
        <v>124.9</v>
      </c>
    </row>
    <row r="143" spans="1:6" ht="38.25">
      <c r="A143" s="39"/>
      <c r="B143" s="39">
        <v>100</v>
      </c>
      <c r="C143" s="37" t="s">
        <v>75</v>
      </c>
      <c r="D143" s="173"/>
      <c r="E143" s="21">
        <f>E144</f>
        <v>124.9</v>
      </c>
      <c r="F143" s="21">
        <f>F144</f>
        <v>124.9</v>
      </c>
    </row>
    <row r="144" spans="1:6" ht="25.5">
      <c r="A144" s="39"/>
      <c r="B144" s="39">
        <v>120</v>
      </c>
      <c r="C144" s="37" t="s">
        <v>76</v>
      </c>
      <c r="D144" s="173"/>
      <c r="E144" s="21">
        <v>124.9</v>
      </c>
      <c r="F144" s="21">
        <v>124.9</v>
      </c>
    </row>
    <row r="145" spans="1:6" ht="25.5">
      <c r="A145" s="31" t="s">
        <v>661</v>
      </c>
      <c r="B145" s="42"/>
      <c r="C145" s="37" t="s">
        <v>127</v>
      </c>
      <c r="D145" s="173"/>
      <c r="E145" s="21">
        <f>E146</f>
        <v>16.1</v>
      </c>
      <c r="F145" s="21">
        <f>F146</f>
        <v>16.1</v>
      </c>
    </row>
    <row r="146" spans="1:6" ht="12.75">
      <c r="A146" s="39"/>
      <c r="B146" s="39">
        <v>200</v>
      </c>
      <c r="C146" s="37" t="s">
        <v>80</v>
      </c>
      <c r="D146" s="173"/>
      <c r="E146" s="21">
        <f>E147</f>
        <v>16.1</v>
      </c>
      <c r="F146" s="21">
        <f>F147</f>
        <v>16.1</v>
      </c>
    </row>
    <row r="147" spans="1:6" ht="12.75">
      <c r="A147" s="39"/>
      <c r="B147" s="39">
        <v>240</v>
      </c>
      <c r="C147" s="44" t="s">
        <v>81</v>
      </c>
      <c r="D147" s="173"/>
      <c r="E147" s="21">
        <v>16.1</v>
      </c>
      <c r="F147" s="21">
        <v>16.1</v>
      </c>
    </row>
    <row r="148" spans="1:6" ht="63.75">
      <c r="A148" s="40" t="s">
        <v>662</v>
      </c>
      <c r="B148" s="53"/>
      <c r="C148" s="68" t="s">
        <v>0</v>
      </c>
      <c r="D148" s="173"/>
      <c r="E148" s="21">
        <f>E149+E151</f>
        <v>29.2</v>
      </c>
      <c r="F148" s="21">
        <f>F149+F151</f>
        <v>29.2</v>
      </c>
    </row>
    <row r="149" spans="1:6" ht="38.25">
      <c r="A149" s="40"/>
      <c r="B149" s="39">
        <v>100</v>
      </c>
      <c r="C149" s="37" t="s">
        <v>75</v>
      </c>
      <c r="D149" s="173"/>
      <c r="E149" s="21">
        <f>E150</f>
        <v>27.7</v>
      </c>
      <c r="F149" s="21">
        <f>F150</f>
        <v>27.7</v>
      </c>
    </row>
    <row r="150" spans="1:6" ht="25.5">
      <c r="A150" s="40"/>
      <c r="B150" s="39">
        <v>120</v>
      </c>
      <c r="C150" s="37" t="s">
        <v>76</v>
      </c>
      <c r="D150" s="173"/>
      <c r="E150" s="21">
        <v>27.7</v>
      </c>
      <c r="F150" s="21">
        <v>27.7</v>
      </c>
    </row>
    <row r="151" spans="1:6" ht="12.75">
      <c r="A151" s="40"/>
      <c r="B151" s="36" t="s">
        <v>140</v>
      </c>
      <c r="C151" s="37" t="s">
        <v>80</v>
      </c>
      <c r="D151" s="173"/>
      <c r="E151" s="21">
        <f>E152</f>
        <v>1.5</v>
      </c>
      <c r="F151" s="21">
        <f>F152</f>
        <v>1.5</v>
      </c>
    </row>
    <row r="152" spans="1:6" ht="12.75">
      <c r="A152" s="40"/>
      <c r="B152" s="36" t="s">
        <v>141</v>
      </c>
      <c r="C152" s="38" t="s">
        <v>81</v>
      </c>
      <c r="D152" s="173"/>
      <c r="E152" s="21">
        <v>1.5</v>
      </c>
      <c r="F152" s="21">
        <v>1.5</v>
      </c>
    </row>
    <row r="153" spans="1:8" ht="38.25">
      <c r="A153" s="52" t="s">
        <v>234</v>
      </c>
      <c r="B153" s="32"/>
      <c r="C153" s="34" t="s">
        <v>124</v>
      </c>
      <c r="D153" s="174">
        <f>D196</f>
        <v>473.3</v>
      </c>
      <c r="E153" s="25">
        <f>E154+E186+E196+E206+E214</f>
        <v>53262.9</v>
      </c>
      <c r="F153" s="25">
        <f>F154+F186+F196+F206+F214</f>
        <v>49999.6</v>
      </c>
      <c r="H153" s="218"/>
    </row>
    <row r="154" spans="1:6" ht="25.5">
      <c r="A154" s="36" t="s">
        <v>235</v>
      </c>
      <c r="B154" s="39"/>
      <c r="C154" s="37" t="s">
        <v>153</v>
      </c>
      <c r="D154" s="173">
        <f>D173+D176</f>
        <v>9620</v>
      </c>
      <c r="E154" s="21">
        <f>E155+E168+E172+E182</f>
        <v>22774.600000000002</v>
      </c>
      <c r="F154" s="21">
        <f>F155+F168+F172+F182</f>
        <v>22226.600000000002</v>
      </c>
    </row>
    <row r="155" spans="1:6" ht="25.5">
      <c r="A155" s="36" t="s">
        <v>238</v>
      </c>
      <c r="B155" s="46"/>
      <c r="C155" s="47" t="s">
        <v>233</v>
      </c>
      <c r="D155" s="173"/>
      <c r="E155" s="21">
        <f>E156+E159+E162+E165</f>
        <v>11414.800000000001</v>
      </c>
      <c r="F155" s="21">
        <f>F156+F159+F162+F165</f>
        <v>11414.800000000001</v>
      </c>
    </row>
    <row r="156" spans="1:6" ht="25.5">
      <c r="A156" s="36" t="s">
        <v>236</v>
      </c>
      <c r="B156" s="46"/>
      <c r="C156" s="61" t="s">
        <v>156</v>
      </c>
      <c r="D156" s="173"/>
      <c r="E156" s="21">
        <f>E157</f>
        <v>10512.7</v>
      </c>
      <c r="F156" s="21">
        <f>F157</f>
        <v>10512.7</v>
      </c>
    </row>
    <row r="157" spans="1:6" ht="38.25">
      <c r="A157" s="39"/>
      <c r="B157" s="46">
        <v>600</v>
      </c>
      <c r="C157" s="47" t="s">
        <v>105</v>
      </c>
      <c r="D157" s="173"/>
      <c r="E157" s="21">
        <f>E158</f>
        <v>10512.7</v>
      </c>
      <c r="F157" s="21">
        <f>F158</f>
        <v>10512.7</v>
      </c>
    </row>
    <row r="158" spans="1:6" ht="12.75">
      <c r="A158" s="40"/>
      <c r="B158" s="53">
        <v>610</v>
      </c>
      <c r="C158" s="62" t="s">
        <v>135</v>
      </c>
      <c r="D158" s="177"/>
      <c r="E158" s="23">
        <v>10512.7</v>
      </c>
      <c r="F158" s="23">
        <v>10512.7</v>
      </c>
    </row>
    <row r="159" spans="1:6" ht="12.75">
      <c r="A159" s="36" t="s">
        <v>237</v>
      </c>
      <c r="B159" s="46"/>
      <c r="C159" s="63" t="s">
        <v>157</v>
      </c>
      <c r="D159" s="173"/>
      <c r="E159" s="21">
        <f>E160</f>
        <v>513.1</v>
      </c>
      <c r="F159" s="21">
        <f>F160</f>
        <v>513.1</v>
      </c>
    </row>
    <row r="160" spans="1:6" ht="38.25">
      <c r="A160" s="39"/>
      <c r="B160" s="46">
        <v>600</v>
      </c>
      <c r="C160" s="47" t="s">
        <v>105</v>
      </c>
      <c r="D160" s="173"/>
      <c r="E160" s="21">
        <f>E161</f>
        <v>513.1</v>
      </c>
      <c r="F160" s="21">
        <f>F161</f>
        <v>513.1</v>
      </c>
    </row>
    <row r="161" spans="1:6" ht="12.75">
      <c r="A161" s="39"/>
      <c r="B161" s="46">
        <v>610</v>
      </c>
      <c r="C161" s="55" t="s">
        <v>135</v>
      </c>
      <c r="D161" s="173"/>
      <c r="E161" s="21">
        <v>513.1</v>
      </c>
      <c r="F161" s="21">
        <v>513.1</v>
      </c>
    </row>
    <row r="162" spans="1:6" ht="12.75">
      <c r="A162" s="36" t="s">
        <v>239</v>
      </c>
      <c r="B162" s="46"/>
      <c r="C162" s="37" t="s">
        <v>158</v>
      </c>
      <c r="D162" s="178"/>
      <c r="E162" s="24">
        <f>E163</f>
        <v>290</v>
      </c>
      <c r="F162" s="24">
        <f>F163</f>
        <v>290</v>
      </c>
    </row>
    <row r="163" spans="1:6" ht="38.25">
      <c r="A163" s="39"/>
      <c r="B163" s="46">
        <v>600</v>
      </c>
      <c r="C163" s="47" t="s">
        <v>105</v>
      </c>
      <c r="D163" s="173"/>
      <c r="E163" s="21">
        <f>E164</f>
        <v>290</v>
      </c>
      <c r="F163" s="21">
        <f>F164</f>
        <v>290</v>
      </c>
    </row>
    <row r="164" spans="1:6" ht="12.75">
      <c r="A164" s="39"/>
      <c r="B164" s="46">
        <v>610</v>
      </c>
      <c r="C164" s="55" t="s">
        <v>135</v>
      </c>
      <c r="D164" s="173"/>
      <c r="E164" s="21">
        <v>290</v>
      </c>
      <c r="F164" s="21">
        <v>290</v>
      </c>
    </row>
    <row r="165" spans="1:6" ht="25.5">
      <c r="A165" s="36" t="s">
        <v>240</v>
      </c>
      <c r="B165" s="46"/>
      <c r="C165" s="37" t="s">
        <v>858</v>
      </c>
      <c r="D165" s="173"/>
      <c r="E165" s="21">
        <f>E166</f>
        <v>99</v>
      </c>
      <c r="F165" s="21">
        <f>F166</f>
        <v>99</v>
      </c>
    </row>
    <row r="166" spans="1:6" ht="38.25">
      <c r="A166" s="39"/>
      <c r="B166" s="46">
        <v>600</v>
      </c>
      <c r="C166" s="47" t="s">
        <v>105</v>
      </c>
      <c r="D166" s="173"/>
      <c r="E166" s="21">
        <f>E167</f>
        <v>99</v>
      </c>
      <c r="F166" s="21">
        <f>F167</f>
        <v>99</v>
      </c>
    </row>
    <row r="167" spans="1:6" ht="12.75">
      <c r="A167" s="39"/>
      <c r="B167" s="46">
        <v>610</v>
      </c>
      <c r="C167" s="55" t="s">
        <v>135</v>
      </c>
      <c r="D167" s="173"/>
      <c r="E167" s="21">
        <v>99</v>
      </c>
      <c r="F167" s="21">
        <v>99</v>
      </c>
    </row>
    <row r="168" spans="1:6" ht="12.75">
      <c r="A168" s="39" t="s">
        <v>242</v>
      </c>
      <c r="B168" s="46"/>
      <c r="C168" s="55" t="s">
        <v>241</v>
      </c>
      <c r="D168" s="173"/>
      <c r="E168" s="21">
        <f aca="true" t="shared" si="2" ref="E168:F170">E169</f>
        <v>200</v>
      </c>
      <c r="F168" s="21">
        <f t="shared" si="2"/>
        <v>200</v>
      </c>
    </row>
    <row r="169" spans="1:6" ht="25.5">
      <c r="A169" s="39" t="s">
        <v>243</v>
      </c>
      <c r="B169" s="46"/>
      <c r="C169" s="37" t="s">
        <v>159</v>
      </c>
      <c r="D169" s="173"/>
      <c r="E169" s="21">
        <f t="shared" si="2"/>
        <v>200</v>
      </c>
      <c r="F169" s="21">
        <f t="shared" si="2"/>
        <v>200</v>
      </c>
    </row>
    <row r="170" spans="1:6" ht="38.25">
      <c r="A170" s="39"/>
      <c r="B170" s="46">
        <v>600</v>
      </c>
      <c r="C170" s="47" t="s">
        <v>105</v>
      </c>
      <c r="D170" s="173"/>
      <c r="E170" s="21">
        <f t="shared" si="2"/>
        <v>200</v>
      </c>
      <c r="F170" s="21">
        <f t="shared" si="2"/>
        <v>200</v>
      </c>
    </row>
    <row r="171" spans="1:6" ht="12.75">
      <c r="A171" s="39"/>
      <c r="B171" s="46">
        <v>610</v>
      </c>
      <c r="C171" s="55" t="s">
        <v>135</v>
      </c>
      <c r="D171" s="173"/>
      <c r="E171" s="21">
        <v>200</v>
      </c>
      <c r="F171" s="21">
        <v>200</v>
      </c>
    </row>
    <row r="172" spans="1:6" ht="25.5">
      <c r="A172" s="39" t="s">
        <v>244</v>
      </c>
      <c r="B172" s="39"/>
      <c r="C172" s="37" t="s">
        <v>245</v>
      </c>
      <c r="D172" s="173"/>
      <c r="E172" s="21">
        <f>E173+E176+E179</f>
        <v>10548</v>
      </c>
      <c r="F172" s="21">
        <f>F173+F176+F179</f>
        <v>10000</v>
      </c>
    </row>
    <row r="173" spans="1:6" ht="25.5">
      <c r="A173" s="39" t="s">
        <v>246</v>
      </c>
      <c r="B173" s="39"/>
      <c r="C173" s="37" t="s">
        <v>154</v>
      </c>
      <c r="D173" s="173">
        <f>D174</f>
        <v>7200</v>
      </c>
      <c r="E173" s="21">
        <f>E174</f>
        <v>7000</v>
      </c>
      <c r="F173" s="21">
        <f>F174</f>
        <v>7000</v>
      </c>
    </row>
    <row r="174" spans="1:6" ht="38.25">
      <c r="A174" s="39"/>
      <c r="B174" s="46">
        <v>600</v>
      </c>
      <c r="C174" s="47" t="s">
        <v>105</v>
      </c>
      <c r="D174" s="173">
        <v>7200</v>
      </c>
      <c r="E174" s="21">
        <f>E175</f>
        <v>7000</v>
      </c>
      <c r="F174" s="21">
        <f>F175</f>
        <v>7000</v>
      </c>
    </row>
    <row r="175" spans="1:6" ht="12.75">
      <c r="A175" s="39"/>
      <c r="B175" s="46">
        <v>610</v>
      </c>
      <c r="C175" s="55" t="s">
        <v>135</v>
      </c>
      <c r="D175" s="173"/>
      <c r="E175" s="21">
        <v>7000</v>
      </c>
      <c r="F175" s="21">
        <v>7000</v>
      </c>
    </row>
    <row r="176" spans="1:6" ht="25.5">
      <c r="A176" s="39" t="s">
        <v>247</v>
      </c>
      <c r="B176" s="39"/>
      <c r="C176" s="37" t="s">
        <v>155</v>
      </c>
      <c r="D176" s="173">
        <f>D177</f>
        <v>2420</v>
      </c>
      <c r="E176" s="21">
        <f>E177</f>
        <v>2000</v>
      </c>
      <c r="F176" s="21">
        <f>F177</f>
        <v>2000</v>
      </c>
    </row>
    <row r="177" spans="1:6" ht="38.25">
      <c r="A177" s="39"/>
      <c r="B177" s="46">
        <v>600</v>
      </c>
      <c r="C177" s="47" t="s">
        <v>105</v>
      </c>
      <c r="D177" s="173">
        <v>2420</v>
      </c>
      <c r="E177" s="21">
        <f>E178</f>
        <v>2000</v>
      </c>
      <c r="F177" s="21">
        <f>F178</f>
        <v>2000</v>
      </c>
    </row>
    <row r="178" spans="1:6" ht="12.75">
      <c r="A178" s="39"/>
      <c r="B178" s="46">
        <v>610</v>
      </c>
      <c r="C178" s="55" t="s">
        <v>135</v>
      </c>
      <c r="D178" s="173"/>
      <c r="E178" s="21">
        <v>2000</v>
      </c>
      <c r="F178" s="21">
        <v>2000</v>
      </c>
    </row>
    <row r="179" spans="1:6" ht="25.5">
      <c r="A179" s="39" t="s">
        <v>589</v>
      </c>
      <c r="B179" s="46"/>
      <c r="C179" s="47" t="s">
        <v>590</v>
      </c>
      <c r="D179" s="173"/>
      <c r="E179" s="21">
        <f>E180</f>
        <v>1548</v>
      </c>
      <c r="F179" s="21">
        <f>F180</f>
        <v>1000</v>
      </c>
    </row>
    <row r="180" spans="1:6" ht="38.25">
      <c r="A180" s="39"/>
      <c r="B180" s="46">
        <v>600</v>
      </c>
      <c r="C180" s="47" t="s">
        <v>105</v>
      </c>
      <c r="D180" s="173"/>
      <c r="E180" s="21">
        <f>E181</f>
        <v>1548</v>
      </c>
      <c r="F180" s="21">
        <f>F181</f>
        <v>1000</v>
      </c>
    </row>
    <row r="181" spans="1:6" ht="12.75">
      <c r="A181" s="39"/>
      <c r="B181" s="46">
        <v>610</v>
      </c>
      <c r="C181" s="55" t="s">
        <v>135</v>
      </c>
      <c r="D181" s="173"/>
      <c r="E181" s="21">
        <v>1548</v>
      </c>
      <c r="F181" s="21">
        <v>1000</v>
      </c>
    </row>
    <row r="182" spans="1:6" ht="25.5">
      <c r="A182" s="39" t="s">
        <v>248</v>
      </c>
      <c r="B182" s="39"/>
      <c r="C182" s="37" t="s">
        <v>249</v>
      </c>
      <c r="D182" s="21"/>
      <c r="E182" s="21">
        <f aca="true" t="shared" si="3" ref="E182:F184">E183</f>
        <v>611.8</v>
      </c>
      <c r="F182" s="21">
        <f t="shared" si="3"/>
        <v>611.8</v>
      </c>
    </row>
    <row r="183" spans="1:6" ht="25.5">
      <c r="A183" s="39" t="s">
        <v>251</v>
      </c>
      <c r="B183" s="39"/>
      <c r="C183" s="37" t="s">
        <v>250</v>
      </c>
      <c r="D183" s="21"/>
      <c r="E183" s="21">
        <f t="shared" si="3"/>
        <v>611.8</v>
      </c>
      <c r="F183" s="21">
        <f t="shared" si="3"/>
        <v>611.8</v>
      </c>
    </row>
    <row r="184" spans="1:6" ht="12.75">
      <c r="A184" s="39"/>
      <c r="B184" s="39">
        <v>200</v>
      </c>
      <c r="C184" s="37" t="s">
        <v>80</v>
      </c>
      <c r="D184" s="21"/>
      <c r="E184" s="21">
        <f t="shared" si="3"/>
        <v>611.8</v>
      </c>
      <c r="F184" s="21">
        <f t="shared" si="3"/>
        <v>611.8</v>
      </c>
    </row>
    <row r="185" spans="1:6" ht="25.5">
      <c r="A185" s="39"/>
      <c r="B185" s="39">
        <v>240</v>
      </c>
      <c r="C185" s="37" t="s">
        <v>81</v>
      </c>
      <c r="D185" s="21"/>
      <c r="E185" s="21">
        <v>611.8</v>
      </c>
      <c r="F185" s="21">
        <v>611.8</v>
      </c>
    </row>
    <row r="186" spans="1:6" ht="25.5">
      <c r="A186" s="36" t="s">
        <v>252</v>
      </c>
      <c r="B186" s="39"/>
      <c r="C186" s="37" t="s">
        <v>193</v>
      </c>
      <c r="D186" s="174"/>
      <c r="E186" s="22">
        <f>E187</f>
        <v>13722.4</v>
      </c>
      <c r="F186" s="22">
        <f>F187</f>
        <v>11007.099999999999</v>
      </c>
    </row>
    <row r="187" spans="1:6" ht="38.25">
      <c r="A187" s="36" t="s">
        <v>254</v>
      </c>
      <c r="B187" s="39"/>
      <c r="C187" s="37" t="s">
        <v>253</v>
      </c>
      <c r="D187" s="174"/>
      <c r="E187" s="22">
        <f>E188+E191</f>
        <v>13722.4</v>
      </c>
      <c r="F187" s="22">
        <f>F188+F191</f>
        <v>11007.099999999999</v>
      </c>
    </row>
    <row r="188" spans="1:6" ht="25.5">
      <c r="A188" s="36" t="s">
        <v>255</v>
      </c>
      <c r="B188" s="39"/>
      <c r="C188" s="37" t="s">
        <v>134</v>
      </c>
      <c r="D188" s="174"/>
      <c r="E188" s="22">
        <f>E189</f>
        <v>8832.9</v>
      </c>
      <c r="F188" s="22">
        <f>F189</f>
        <v>8832.9</v>
      </c>
    </row>
    <row r="189" spans="1:6" ht="38.25">
      <c r="A189" s="56"/>
      <c r="B189" s="54">
        <v>600</v>
      </c>
      <c r="C189" s="47" t="s">
        <v>105</v>
      </c>
      <c r="D189" s="174"/>
      <c r="E189" s="22">
        <f>E190</f>
        <v>8832.9</v>
      </c>
      <c r="F189" s="22">
        <f>F190</f>
        <v>8832.9</v>
      </c>
    </row>
    <row r="190" spans="1:6" ht="12.75">
      <c r="A190" s="56"/>
      <c r="B190" s="54">
        <v>610</v>
      </c>
      <c r="C190" s="55" t="s">
        <v>135</v>
      </c>
      <c r="D190" s="174"/>
      <c r="E190" s="22">
        <v>8832.9</v>
      </c>
      <c r="F190" s="22">
        <v>8832.9</v>
      </c>
    </row>
    <row r="191" spans="1:6" ht="25.5">
      <c r="A191" s="36" t="s">
        <v>256</v>
      </c>
      <c r="B191" s="58"/>
      <c r="C191" s="45" t="s">
        <v>257</v>
      </c>
      <c r="D191" s="180"/>
      <c r="E191" s="26">
        <f>E192+E194</f>
        <v>4889.5</v>
      </c>
      <c r="F191" s="26">
        <f>F192+F194</f>
        <v>2174.2</v>
      </c>
    </row>
    <row r="192" spans="1:6" ht="38.25">
      <c r="A192" s="42"/>
      <c r="B192" s="54">
        <v>600</v>
      </c>
      <c r="C192" s="47" t="s">
        <v>105</v>
      </c>
      <c r="D192" s="174"/>
      <c r="E192" s="22">
        <f>E193</f>
        <v>1174.2</v>
      </c>
      <c r="F192" s="22">
        <f>F193</f>
        <v>1174.2</v>
      </c>
    </row>
    <row r="193" spans="1:6" ht="12.75">
      <c r="A193" s="42"/>
      <c r="B193" s="54">
        <v>610</v>
      </c>
      <c r="C193" s="55" t="s">
        <v>135</v>
      </c>
      <c r="D193" s="174"/>
      <c r="E193" s="22">
        <v>1174.2</v>
      </c>
      <c r="F193" s="22">
        <v>1174.2</v>
      </c>
    </row>
    <row r="194" spans="1:6" ht="12.75">
      <c r="A194" s="57"/>
      <c r="B194" s="39">
        <v>200</v>
      </c>
      <c r="C194" s="37" t="s">
        <v>80</v>
      </c>
      <c r="D194" s="181"/>
      <c r="E194" s="182">
        <f>E195</f>
        <v>3715.3</v>
      </c>
      <c r="F194" s="182">
        <f>F195</f>
        <v>1000</v>
      </c>
    </row>
    <row r="195" spans="1:6" ht="12.75">
      <c r="A195" s="56"/>
      <c r="B195" s="39">
        <v>240</v>
      </c>
      <c r="C195" s="38" t="s">
        <v>81</v>
      </c>
      <c r="D195" s="181"/>
      <c r="E195" s="182">
        <v>3715.3</v>
      </c>
      <c r="F195" s="182">
        <v>1000</v>
      </c>
    </row>
    <row r="196" spans="1:6" ht="38.25">
      <c r="A196" s="36" t="s">
        <v>258</v>
      </c>
      <c r="B196" s="39"/>
      <c r="C196" s="37" t="s">
        <v>262</v>
      </c>
      <c r="D196" s="183">
        <f>D197</f>
        <v>473.3</v>
      </c>
      <c r="E196" s="22">
        <f>E197+E201</f>
        <v>855.5</v>
      </c>
      <c r="F196" s="22">
        <f>F197+F201</f>
        <v>855.5</v>
      </c>
    </row>
    <row r="197" spans="1:6" ht="38.25">
      <c r="A197" s="36" t="s">
        <v>260</v>
      </c>
      <c r="B197" s="39"/>
      <c r="C197" s="37" t="s">
        <v>259</v>
      </c>
      <c r="D197" s="183">
        <f>D199</f>
        <v>473.3</v>
      </c>
      <c r="E197" s="22">
        <f aca="true" t="shared" si="4" ref="E197:F199">E198</f>
        <v>300</v>
      </c>
      <c r="F197" s="22">
        <f t="shared" si="4"/>
        <v>300</v>
      </c>
    </row>
    <row r="198" spans="1:6" ht="25.5">
      <c r="A198" s="36" t="s">
        <v>261</v>
      </c>
      <c r="B198" s="39"/>
      <c r="C198" s="37" t="s">
        <v>263</v>
      </c>
      <c r="D198" s="183"/>
      <c r="E198" s="22">
        <f t="shared" si="4"/>
        <v>300</v>
      </c>
      <c r="F198" s="22">
        <f t="shared" si="4"/>
        <v>300</v>
      </c>
    </row>
    <row r="199" spans="1:6" ht="12.75">
      <c r="A199" s="39"/>
      <c r="B199" s="39">
        <v>200</v>
      </c>
      <c r="C199" s="37" t="s">
        <v>80</v>
      </c>
      <c r="D199" s="183">
        <v>473.3</v>
      </c>
      <c r="E199" s="22">
        <f t="shared" si="4"/>
        <v>300</v>
      </c>
      <c r="F199" s="22">
        <f t="shared" si="4"/>
        <v>300</v>
      </c>
    </row>
    <row r="200" spans="1:6" ht="12.75">
      <c r="A200" s="39"/>
      <c r="B200" s="39">
        <v>240</v>
      </c>
      <c r="C200" s="38" t="s">
        <v>81</v>
      </c>
      <c r="D200" s="183"/>
      <c r="E200" s="22">
        <v>300</v>
      </c>
      <c r="F200" s="22">
        <v>300</v>
      </c>
    </row>
    <row r="201" spans="1:6" ht="38.25">
      <c r="A201" s="36" t="s">
        <v>264</v>
      </c>
      <c r="B201" s="39"/>
      <c r="C201" s="37" t="s">
        <v>265</v>
      </c>
      <c r="D201" s="173">
        <f>D320</f>
        <v>800</v>
      </c>
      <c r="E201" s="21">
        <f aca="true" t="shared" si="5" ref="E201:F204">E202</f>
        <v>555.5</v>
      </c>
      <c r="F201" s="21">
        <f t="shared" si="5"/>
        <v>555.5</v>
      </c>
    </row>
    <row r="202" spans="1:6" ht="25.5">
      <c r="A202" s="36" t="s">
        <v>266</v>
      </c>
      <c r="B202" s="39"/>
      <c r="C202" s="37" t="s">
        <v>267</v>
      </c>
      <c r="D202" s="183"/>
      <c r="E202" s="22">
        <f t="shared" si="5"/>
        <v>555.5</v>
      </c>
      <c r="F202" s="22">
        <f t="shared" si="5"/>
        <v>555.5</v>
      </c>
    </row>
    <row r="203" spans="1:6" ht="38.25">
      <c r="A203" s="36" t="s">
        <v>269</v>
      </c>
      <c r="B203" s="39"/>
      <c r="C203" s="37" t="s">
        <v>121</v>
      </c>
      <c r="D203" s="183"/>
      <c r="E203" s="22">
        <f t="shared" si="5"/>
        <v>555.5</v>
      </c>
      <c r="F203" s="22">
        <f t="shared" si="5"/>
        <v>555.5</v>
      </c>
    </row>
    <row r="204" spans="1:6" ht="12.75">
      <c r="A204" s="39"/>
      <c r="B204" s="46">
        <v>500</v>
      </c>
      <c r="C204" s="47" t="s">
        <v>95</v>
      </c>
      <c r="D204" s="183"/>
      <c r="E204" s="22">
        <f t="shared" si="5"/>
        <v>555.5</v>
      </c>
      <c r="F204" s="22">
        <f t="shared" si="5"/>
        <v>555.5</v>
      </c>
    </row>
    <row r="205" spans="1:6" ht="12.75">
      <c r="A205" s="39"/>
      <c r="B205" s="46">
        <v>540</v>
      </c>
      <c r="C205" s="47" t="s">
        <v>65</v>
      </c>
      <c r="D205" s="183"/>
      <c r="E205" s="22">
        <v>555.5</v>
      </c>
      <c r="F205" s="22">
        <v>555.5</v>
      </c>
    </row>
    <row r="206" spans="1:6" ht="12.75">
      <c r="A206" s="39" t="s">
        <v>274</v>
      </c>
      <c r="B206" s="39"/>
      <c r="C206" s="37" t="s">
        <v>194</v>
      </c>
      <c r="D206" s="173" t="e">
        <f>D207</f>
        <v>#REF!</v>
      </c>
      <c r="E206" s="21">
        <f>E207</f>
        <v>2700</v>
      </c>
      <c r="F206" s="21">
        <f>F207</f>
        <v>2700</v>
      </c>
    </row>
    <row r="207" spans="1:6" ht="25.5">
      <c r="A207" s="39" t="s">
        <v>277</v>
      </c>
      <c r="B207" s="39"/>
      <c r="C207" s="37" t="s">
        <v>276</v>
      </c>
      <c r="D207" s="173" t="e">
        <f>#REF!</f>
        <v>#REF!</v>
      </c>
      <c r="E207" s="21">
        <f>E208+E211</f>
        <v>2700</v>
      </c>
      <c r="F207" s="21">
        <f>F208+F211</f>
        <v>2700</v>
      </c>
    </row>
    <row r="208" spans="1:6" ht="12.75">
      <c r="A208" s="39" t="s">
        <v>278</v>
      </c>
      <c r="B208" s="39"/>
      <c r="C208" s="37" t="s">
        <v>279</v>
      </c>
      <c r="D208" s="173"/>
      <c r="E208" s="21">
        <f>E209</f>
        <v>300</v>
      </c>
      <c r="F208" s="21">
        <f>F209</f>
        <v>300</v>
      </c>
    </row>
    <row r="209" spans="1:6" ht="12.75">
      <c r="A209" s="39"/>
      <c r="B209" s="36" t="s">
        <v>140</v>
      </c>
      <c r="C209" s="37" t="s">
        <v>80</v>
      </c>
      <c r="D209" s="173"/>
      <c r="E209" s="21">
        <f>E210</f>
        <v>300</v>
      </c>
      <c r="F209" s="21">
        <f>F210</f>
        <v>300</v>
      </c>
    </row>
    <row r="210" spans="1:6" ht="12.75">
      <c r="A210" s="39"/>
      <c r="B210" s="36" t="s">
        <v>141</v>
      </c>
      <c r="C210" s="38" t="s">
        <v>81</v>
      </c>
      <c r="D210" s="173"/>
      <c r="E210" s="21">
        <v>300</v>
      </c>
      <c r="F210" s="21">
        <v>300</v>
      </c>
    </row>
    <row r="211" spans="1:6" ht="63.75">
      <c r="A211" s="39" t="s">
        <v>280</v>
      </c>
      <c r="B211" s="36"/>
      <c r="C211" s="37" t="s">
        <v>281</v>
      </c>
      <c r="D211" s="177"/>
      <c r="E211" s="23">
        <f>E212</f>
        <v>2400</v>
      </c>
      <c r="F211" s="23">
        <f>F212</f>
        <v>2400</v>
      </c>
    </row>
    <row r="212" spans="1:6" ht="12.75">
      <c r="A212" s="40"/>
      <c r="B212" s="36" t="s">
        <v>140</v>
      </c>
      <c r="C212" s="37" t="s">
        <v>80</v>
      </c>
      <c r="D212" s="177"/>
      <c r="E212" s="23">
        <f>E213</f>
        <v>2400</v>
      </c>
      <c r="F212" s="23">
        <f>F213</f>
        <v>2400</v>
      </c>
    </row>
    <row r="213" spans="1:6" ht="12.75">
      <c r="A213" s="40"/>
      <c r="B213" s="36" t="s">
        <v>141</v>
      </c>
      <c r="C213" s="38" t="s">
        <v>81</v>
      </c>
      <c r="D213" s="177"/>
      <c r="E213" s="21">
        <v>2400</v>
      </c>
      <c r="F213" s="21">
        <v>2400</v>
      </c>
    </row>
    <row r="214" spans="1:6" ht="25.5">
      <c r="A214" s="40" t="s">
        <v>275</v>
      </c>
      <c r="B214" s="53"/>
      <c r="C214" s="37" t="s">
        <v>195</v>
      </c>
      <c r="D214" s="180"/>
      <c r="E214" s="22">
        <f>E215+E243</f>
        <v>13210.400000000001</v>
      </c>
      <c r="F214" s="22">
        <f>F215+F243</f>
        <v>13210.400000000001</v>
      </c>
    </row>
    <row r="215" spans="1:6" ht="38.25">
      <c r="A215" s="40" t="s">
        <v>284</v>
      </c>
      <c r="B215" s="53"/>
      <c r="C215" s="37" t="s">
        <v>283</v>
      </c>
      <c r="D215" s="180"/>
      <c r="E215" s="26">
        <f>E216+E219+E222+E225+E228+E231+E234+E237+E240</f>
        <v>12755.7</v>
      </c>
      <c r="F215" s="26">
        <f>F216+F219+F222+F225+F228+F231+F234+F237+F240</f>
        <v>12755.7</v>
      </c>
    </row>
    <row r="216" spans="1:6" ht="12.75">
      <c r="A216" s="40" t="s">
        <v>288</v>
      </c>
      <c r="B216" s="39"/>
      <c r="C216" s="67" t="s">
        <v>31</v>
      </c>
      <c r="D216" s="173"/>
      <c r="E216" s="21">
        <f>E217</f>
        <v>3852.8</v>
      </c>
      <c r="F216" s="21">
        <f>F217</f>
        <v>3852.8</v>
      </c>
    </row>
    <row r="217" spans="1:6" ht="38.25">
      <c r="A217" s="39"/>
      <c r="B217" s="46">
        <v>600</v>
      </c>
      <c r="C217" s="47" t="s">
        <v>105</v>
      </c>
      <c r="D217" s="173"/>
      <c r="E217" s="21">
        <f>E218</f>
        <v>3852.8</v>
      </c>
      <c r="F217" s="21">
        <f>F218</f>
        <v>3852.8</v>
      </c>
    </row>
    <row r="218" spans="1:6" ht="12.75">
      <c r="A218" s="39"/>
      <c r="B218" s="46">
        <v>610</v>
      </c>
      <c r="C218" s="55" t="s">
        <v>135</v>
      </c>
      <c r="D218" s="173"/>
      <c r="E218" s="21">
        <v>3852.8</v>
      </c>
      <c r="F218" s="21">
        <v>3852.8</v>
      </c>
    </row>
    <row r="219" spans="1:6" ht="38.25">
      <c r="A219" s="40" t="s">
        <v>289</v>
      </c>
      <c r="B219" s="39"/>
      <c r="C219" s="37" t="s">
        <v>32</v>
      </c>
      <c r="D219" s="173"/>
      <c r="E219" s="21">
        <f>E220</f>
        <v>928.3</v>
      </c>
      <c r="F219" s="21">
        <f>F220</f>
        <v>928.3</v>
      </c>
    </row>
    <row r="220" spans="1:6" ht="38.25">
      <c r="A220" s="39"/>
      <c r="B220" s="46">
        <v>600</v>
      </c>
      <c r="C220" s="47" t="s">
        <v>105</v>
      </c>
      <c r="D220" s="173"/>
      <c r="E220" s="21">
        <f>E221</f>
        <v>928.3</v>
      </c>
      <c r="F220" s="21">
        <f>F221</f>
        <v>928.3</v>
      </c>
    </row>
    <row r="221" spans="1:6" ht="12.75">
      <c r="A221" s="39"/>
      <c r="B221" s="46">
        <v>610</v>
      </c>
      <c r="C221" s="55" t="s">
        <v>135</v>
      </c>
      <c r="D221" s="173"/>
      <c r="E221" s="21">
        <v>928.3</v>
      </c>
      <c r="F221" s="21">
        <v>928.3</v>
      </c>
    </row>
    <row r="222" spans="1:6" ht="12.75">
      <c r="A222" s="40" t="s">
        <v>290</v>
      </c>
      <c r="B222" s="39"/>
      <c r="C222" s="37" t="s">
        <v>35</v>
      </c>
      <c r="D222" s="177"/>
      <c r="E222" s="23">
        <f>E223</f>
        <v>928.3</v>
      </c>
      <c r="F222" s="23">
        <f>F223</f>
        <v>928.3</v>
      </c>
    </row>
    <row r="223" spans="1:6" ht="38.25">
      <c r="A223" s="39"/>
      <c r="B223" s="46">
        <v>600</v>
      </c>
      <c r="C223" s="47" t="s">
        <v>105</v>
      </c>
      <c r="D223" s="177"/>
      <c r="E223" s="23">
        <f>E224</f>
        <v>928.3</v>
      </c>
      <c r="F223" s="23">
        <f>F224</f>
        <v>928.3</v>
      </c>
    </row>
    <row r="224" spans="1:6" ht="12.75">
      <c r="A224" s="39"/>
      <c r="B224" s="46">
        <v>610</v>
      </c>
      <c r="C224" s="55" t="s">
        <v>135</v>
      </c>
      <c r="D224" s="177"/>
      <c r="E224" s="23">
        <v>928.3</v>
      </c>
      <c r="F224" s="23">
        <v>928.3</v>
      </c>
    </row>
    <row r="225" spans="1:6" ht="25.5">
      <c r="A225" s="40" t="s">
        <v>286</v>
      </c>
      <c r="B225" s="53"/>
      <c r="C225" s="41" t="s">
        <v>595</v>
      </c>
      <c r="D225" s="177"/>
      <c r="E225" s="23">
        <f>E226</f>
        <v>2243.9</v>
      </c>
      <c r="F225" s="23">
        <f>F226</f>
        <v>2243.9</v>
      </c>
    </row>
    <row r="226" spans="1:6" ht="38.25">
      <c r="A226" s="39"/>
      <c r="B226" s="46">
        <v>600</v>
      </c>
      <c r="C226" s="47" t="s">
        <v>105</v>
      </c>
      <c r="D226" s="173"/>
      <c r="E226" s="21">
        <f>E227</f>
        <v>2243.9</v>
      </c>
      <c r="F226" s="21">
        <f>F227</f>
        <v>2243.9</v>
      </c>
    </row>
    <row r="227" spans="1:6" ht="12.75">
      <c r="A227" s="39"/>
      <c r="B227" s="46">
        <v>610</v>
      </c>
      <c r="C227" s="55" t="s">
        <v>135</v>
      </c>
      <c r="D227" s="173"/>
      <c r="E227" s="21">
        <v>2243.9</v>
      </c>
      <c r="F227" s="21">
        <v>2243.9</v>
      </c>
    </row>
    <row r="228" spans="1:6" ht="38.25">
      <c r="A228" s="39" t="s">
        <v>285</v>
      </c>
      <c r="B228" s="54"/>
      <c r="C228" s="47" t="s">
        <v>282</v>
      </c>
      <c r="D228" s="174"/>
      <c r="E228" s="22">
        <f>E229</f>
        <v>464.1</v>
      </c>
      <c r="F228" s="22">
        <f>F229</f>
        <v>464.1</v>
      </c>
    </row>
    <row r="229" spans="1:6" ht="38.25">
      <c r="A229" s="42"/>
      <c r="B229" s="54">
        <v>600</v>
      </c>
      <c r="C229" s="47" t="s">
        <v>105</v>
      </c>
      <c r="D229" s="180"/>
      <c r="E229" s="26">
        <f>E230</f>
        <v>464.1</v>
      </c>
      <c r="F229" s="26">
        <f>F230</f>
        <v>464.1</v>
      </c>
    </row>
    <row r="230" spans="1:6" ht="12.75">
      <c r="A230" s="42"/>
      <c r="B230" s="54">
        <v>610</v>
      </c>
      <c r="C230" s="55" t="s">
        <v>135</v>
      </c>
      <c r="D230" s="180"/>
      <c r="E230" s="26">
        <v>464.1</v>
      </c>
      <c r="F230" s="26">
        <v>464.1</v>
      </c>
    </row>
    <row r="231" spans="1:6" ht="51">
      <c r="A231" s="40" t="s">
        <v>287</v>
      </c>
      <c r="B231" s="53"/>
      <c r="C231" s="68" t="s">
        <v>33</v>
      </c>
      <c r="D231" s="177"/>
      <c r="E231" s="23">
        <f>E232</f>
        <v>391.9</v>
      </c>
      <c r="F231" s="23">
        <f>F232</f>
        <v>391.9</v>
      </c>
    </row>
    <row r="232" spans="1:6" ht="38.25">
      <c r="A232" s="40"/>
      <c r="B232" s="46">
        <v>600</v>
      </c>
      <c r="C232" s="47" t="s">
        <v>105</v>
      </c>
      <c r="D232" s="177"/>
      <c r="E232" s="23">
        <f>E233</f>
        <v>391.9</v>
      </c>
      <c r="F232" s="23">
        <f>F233</f>
        <v>391.9</v>
      </c>
    </row>
    <row r="233" spans="1:6" ht="12.75">
      <c r="A233" s="40"/>
      <c r="B233" s="53">
        <v>610</v>
      </c>
      <c r="C233" s="62" t="s">
        <v>135</v>
      </c>
      <c r="D233" s="177"/>
      <c r="E233" s="23">
        <v>391.9</v>
      </c>
      <c r="F233" s="23">
        <v>391.9</v>
      </c>
    </row>
    <row r="234" spans="1:6" ht="25.5">
      <c r="A234" s="40" t="s">
        <v>291</v>
      </c>
      <c r="B234" s="53"/>
      <c r="C234" s="68" t="s">
        <v>46</v>
      </c>
      <c r="D234" s="177"/>
      <c r="E234" s="23">
        <f>E235</f>
        <v>2417.5</v>
      </c>
      <c r="F234" s="23">
        <f>F235</f>
        <v>2417.5</v>
      </c>
    </row>
    <row r="235" spans="1:6" ht="38.25">
      <c r="A235" s="40"/>
      <c r="B235" s="46">
        <v>600</v>
      </c>
      <c r="C235" s="47" t="s">
        <v>105</v>
      </c>
      <c r="D235" s="177"/>
      <c r="E235" s="23">
        <f>E236</f>
        <v>2417.5</v>
      </c>
      <c r="F235" s="23">
        <f>F236</f>
        <v>2417.5</v>
      </c>
    </row>
    <row r="236" spans="1:6" ht="12.75">
      <c r="A236" s="40"/>
      <c r="B236" s="53">
        <v>610</v>
      </c>
      <c r="C236" s="62" t="s">
        <v>135</v>
      </c>
      <c r="D236" s="177"/>
      <c r="E236" s="23">
        <v>2417.5</v>
      </c>
      <c r="F236" s="23">
        <v>2417.5</v>
      </c>
    </row>
    <row r="237" spans="1:6" ht="12.75">
      <c r="A237" s="40" t="s">
        <v>40</v>
      </c>
      <c r="B237" s="53"/>
      <c r="C237" s="62" t="s">
        <v>47</v>
      </c>
      <c r="D237" s="177"/>
      <c r="E237" s="23">
        <f>E238</f>
        <v>509.6</v>
      </c>
      <c r="F237" s="23">
        <f>F238</f>
        <v>509.6</v>
      </c>
    </row>
    <row r="238" spans="1:6" ht="38.25">
      <c r="A238" s="40"/>
      <c r="B238" s="46">
        <v>600</v>
      </c>
      <c r="C238" s="47" t="s">
        <v>105</v>
      </c>
      <c r="D238" s="177"/>
      <c r="E238" s="23">
        <f>E239</f>
        <v>509.6</v>
      </c>
      <c r="F238" s="23">
        <f>F239</f>
        <v>509.6</v>
      </c>
    </row>
    <row r="239" spans="1:6" ht="12.75">
      <c r="A239" s="40"/>
      <c r="B239" s="53">
        <v>610</v>
      </c>
      <c r="C239" s="62" t="s">
        <v>135</v>
      </c>
      <c r="D239" s="177"/>
      <c r="E239" s="23">
        <v>509.6</v>
      </c>
      <c r="F239" s="23">
        <v>509.6</v>
      </c>
    </row>
    <row r="240" spans="1:6" ht="12.75">
      <c r="A240" s="40" t="s">
        <v>41</v>
      </c>
      <c r="B240" s="53"/>
      <c r="C240" s="62" t="s">
        <v>48</v>
      </c>
      <c r="D240" s="177"/>
      <c r="E240" s="23">
        <f>E241</f>
        <v>1019.3</v>
      </c>
      <c r="F240" s="23">
        <f>F241</f>
        <v>1019.3</v>
      </c>
    </row>
    <row r="241" spans="1:6" ht="38.25">
      <c r="A241" s="40"/>
      <c r="B241" s="46">
        <v>600</v>
      </c>
      <c r="C241" s="47" t="s">
        <v>105</v>
      </c>
      <c r="D241" s="177"/>
      <c r="E241" s="23">
        <f>E242</f>
        <v>1019.3</v>
      </c>
      <c r="F241" s="23">
        <f>F242</f>
        <v>1019.3</v>
      </c>
    </row>
    <row r="242" spans="1:6" ht="12.75">
      <c r="A242" s="40"/>
      <c r="B242" s="53">
        <v>610</v>
      </c>
      <c r="C242" s="62" t="s">
        <v>135</v>
      </c>
      <c r="D242" s="177"/>
      <c r="E242" s="23">
        <v>1019.3</v>
      </c>
      <c r="F242" s="23">
        <v>1019.3</v>
      </c>
    </row>
    <row r="243" spans="1:6" ht="51">
      <c r="A243" s="40" t="s">
        <v>360</v>
      </c>
      <c r="B243" s="53"/>
      <c r="C243" s="68" t="s">
        <v>361</v>
      </c>
      <c r="D243" s="177"/>
      <c r="E243" s="23">
        <f>E244</f>
        <v>454.7</v>
      </c>
      <c r="F243" s="23">
        <f>F244</f>
        <v>454.7</v>
      </c>
    </row>
    <row r="244" spans="1:6" ht="12.75">
      <c r="A244" s="40"/>
      <c r="B244" s="36" t="s">
        <v>140</v>
      </c>
      <c r="C244" s="37" t="s">
        <v>80</v>
      </c>
      <c r="D244" s="177"/>
      <c r="E244" s="23">
        <f>E245</f>
        <v>454.7</v>
      </c>
      <c r="F244" s="23">
        <f>F245</f>
        <v>454.7</v>
      </c>
    </row>
    <row r="245" spans="1:6" ht="12.75">
      <c r="A245" s="40"/>
      <c r="B245" s="36" t="s">
        <v>141</v>
      </c>
      <c r="C245" s="38" t="s">
        <v>81</v>
      </c>
      <c r="D245" s="177"/>
      <c r="E245" s="23">
        <v>454.7</v>
      </c>
      <c r="F245" s="23">
        <v>454.7</v>
      </c>
    </row>
    <row r="246" spans="1:6" ht="38.25">
      <c r="A246" s="52" t="s">
        <v>292</v>
      </c>
      <c r="B246" s="52"/>
      <c r="C246" s="34" t="s">
        <v>861</v>
      </c>
      <c r="D246" s="175"/>
      <c r="E246" s="27">
        <f>E247+E250</f>
        <v>200</v>
      </c>
      <c r="F246" s="27">
        <f>F247+F250</f>
        <v>200</v>
      </c>
    </row>
    <row r="247" spans="1:6" ht="25.5">
      <c r="A247" s="36" t="s">
        <v>293</v>
      </c>
      <c r="B247" s="36"/>
      <c r="C247" s="37" t="s">
        <v>200</v>
      </c>
      <c r="D247" s="173"/>
      <c r="E247" s="21">
        <f>E248</f>
        <v>100</v>
      </c>
      <c r="F247" s="21">
        <f>F248</f>
        <v>100</v>
      </c>
    </row>
    <row r="248" spans="1:6" ht="12.75">
      <c r="A248" s="39"/>
      <c r="B248" s="36" t="s">
        <v>140</v>
      </c>
      <c r="C248" s="37" t="s">
        <v>80</v>
      </c>
      <c r="D248" s="173"/>
      <c r="E248" s="21">
        <f>E249</f>
        <v>100</v>
      </c>
      <c r="F248" s="21">
        <f>F249</f>
        <v>100</v>
      </c>
    </row>
    <row r="249" spans="1:6" ht="12.75">
      <c r="A249" s="39"/>
      <c r="B249" s="36" t="s">
        <v>141</v>
      </c>
      <c r="C249" s="38" t="s">
        <v>81</v>
      </c>
      <c r="D249" s="173"/>
      <c r="E249" s="21">
        <v>100</v>
      </c>
      <c r="F249" s="21">
        <v>100</v>
      </c>
    </row>
    <row r="250" spans="1:6" ht="38.25">
      <c r="A250" s="36" t="s">
        <v>295</v>
      </c>
      <c r="B250" s="36"/>
      <c r="C250" s="37" t="s">
        <v>294</v>
      </c>
      <c r="D250" s="173"/>
      <c r="E250" s="21">
        <f>E251</f>
        <v>100</v>
      </c>
      <c r="F250" s="21">
        <f>F251</f>
        <v>100</v>
      </c>
    </row>
    <row r="251" spans="1:6" ht="12.75">
      <c r="A251" s="39"/>
      <c r="B251" s="36" t="s">
        <v>140</v>
      </c>
      <c r="C251" s="37" t="s">
        <v>80</v>
      </c>
      <c r="D251" s="173"/>
      <c r="E251" s="21">
        <f>E252</f>
        <v>100</v>
      </c>
      <c r="F251" s="21">
        <f>F252</f>
        <v>100</v>
      </c>
    </row>
    <row r="252" spans="1:6" ht="12.75">
      <c r="A252" s="39"/>
      <c r="B252" s="36" t="s">
        <v>141</v>
      </c>
      <c r="C252" s="38" t="s">
        <v>81</v>
      </c>
      <c r="D252" s="173"/>
      <c r="E252" s="21">
        <v>100</v>
      </c>
      <c r="F252" s="21">
        <v>100</v>
      </c>
    </row>
    <row r="253" spans="1:6" ht="25.5">
      <c r="A253" s="52" t="s">
        <v>298</v>
      </c>
      <c r="B253" s="32"/>
      <c r="C253" s="34" t="s">
        <v>862</v>
      </c>
      <c r="D253" s="175" t="e">
        <f>D258</f>
        <v>#REF!</v>
      </c>
      <c r="E253" s="27">
        <f>E254+E258</f>
        <v>1141.8999999999999</v>
      </c>
      <c r="F253" s="27">
        <f>F254+F258</f>
        <v>1141.8999999999999</v>
      </c>
    </row>
    <row r="254" spans="1:6" ht="25.5">
      <c r="A254" s="36" t="s">
        <v>303</v>
      </c>
      <c r="B254" s="39"/>
      <c r="C254" s="37" t="s">
        <v>138</v>
      </c>
      <c r="D254" s="173">
        <f aca="true" t="shared" si="6" ref="D254:F256">D255</f>
        <v>0</v>
      </c>
      <c r="E254" s="21">
        <f t="shared" si="6"/>
        <v>50</v>
      </c>
      <c r="F254" s="21">
        <f t="shared" si="6"/>
        <v>50</v>
      </c>
    </row>
    <row r="255" spans="1:6" ht="38.25">
      <c r="A255" s="36" t="s">
        <v>304</v>
      </c>
      <c r="B255" s="39"/>
      <c r="C255" s="37" t="s">
        <v>139</v>
      </c>
      <c r="D255" s="173">
        <f t="shared" si="6"/>
        <v>0</v>
      </c>
      <c r="E255" s="21">
        <f t="shared" si="6"/>
        <v>50</v>
      </c>
      <c r="F255" s="21">
        <f t="shared" si="6"/>
        <v>50</v>
      </c>
    </row>
    <row r="256" spans="1:6" ht="12.75">
      <c r="A256" s="39"/>
      <c r="B256" s="36" t="s">
        <v>140</v>
      </c>
      <c r="C256" s="37" t="s">
        <v>80</v>
      </c>
      <c r="D256" s="173">
        <v>0</v>
      </c>
      <c r="E256" s="21">
        <f t="shared" si="6"/>
        <v>50</v>
      </c>
      <c r="F256" s="21">
        <f t="shared" si="6"/>
        <v>50</v>
      </c>
    </row>
    <row r="257" spans="1:6" ht="12.75">
      <c r="A257" s="39"/>
      <c r="B257" s="36" t="s">
        <v>141</v>
      </c>
      <c r="C257" s="38" t="s">
        <v>81</v>
      </c>
      <c r="D257" s="173"/>
      <c r="E257" s="21">
        <v>50</v>
      </c>
      <c r="F257" s="21">
        <v>50</v>
      </c>
    </row>
    <row r="258" spans="1:6" ht="12.75">
      <c r="A258" s="36" t="s">
        <v>299</v>
      </c>
      <c r="B258" s="39"/>
      <c r="C258" s="37" t="s">
        <v>111</v>
      </c>
      <c r="D258" s="173" t="e">
        <f>#REF!+D259+#REF!</f>
        <v>#REF!</v>
      </c>
      <c r="E258" s="21">
        <f>E259</f>
        <v>1091.8999999999999</v>
      </c>
      <c r="F258" s="21">
        <f>F259</f>
        <v>1091.8999999999999</v>
      </c>
    </row>
    <row r="259" spans="1:6" ht="38.25">
      <c r="A259" s="36" t="s">
        <v>300</v>
      </c>
      <c r="B259" s="39"/>
      <c r="C259" s="37" t="s">
        <v>296</v>
      </c>
      <c r="D259" s="173">
        <f>D262</f>
        <v>0</v>
      </c>
      <c r="E259" s="21">
        <f>E260+E263+E266+E269+E272</f>
        <v>1091.8999999999999</v>
      </c>
      <c r="F259" s="21">
        <f>F260+F263+F266+F269+F272</f>
        <v>1091.8999999999999</v>
      </c>
    </row>
    <row r="260" spans="1:6" ht="12.75">
      <c r="A260" s="36" t="s">
        <v>301</v>
      </c>
      <c r="B260" s="39"/>
      <c r="C260" s="37" t="s">
        <v>358</v>
      </c>
      <c r="D260" s="173"/>
      <c r="E260" s="21">
        <f>E261</f>
        <v>200</v>
      </c>
      <c r="F260" s="21">
        <f>F261</f>
        <v>200</v>
      </c>
    </row>
    <row r="261" spans="1:6" ht="12.75">
      <c r="A261" s="39"/>
      <c r="B261" s="39">
        <v>200</v>
      </c>
      <c r="C261" s="37" t="s">
        <v>80</v>
      </c>
      <c r="D261" s="173"/>
      <c r="E261" s="21">
        <f>E262</f>
        <v>200</v>
      </c>
      <c r="F261" s="21">
        <f>F262</f>
        <v>200</v>
      </c>
    </row>
    <row r="262" spans="1:6" ht="25.5">
      <c r="A262" s="39"/>
      <c r="B262" s="39">
        <v>240</v>
      </c>
      <c r="C262" s="37" t="s">
        <v>81</v>
      </c>
      <c r="D262" s="173">
        <v>0</v>
      </c>
      <c r="E262" s="21">
        <v>200</v>
      </c>
      <c r="F262" s="21">
        <v>200</v>
      </c>
    </row>
    <row r="263" spans="1:6" ht="12.75">
      <c r="A263" s="36" t="s">
        <v>302</v>
      </c>
      <c r="B263" s="39"/>
      <c r="C263" s="37" t="s">
        <v>297</v>
      </c>
      <c r="D263" s="177"/>
      <c r="E263" s="23">
        <f>E264</f>
        <v>761</v>
      </c>
      <c r="F263" s="23">
        <f>F264</f>
        <v>761</v>
      </c>
    </row>
    <row r="264" spans="1:6" ht="12.75">
      <c r="A264" s="39"/>
      <c r="B264" s="39">
        <v>200</v>
      </c>
      <c r="C264" s="37" t="s">
        <v>80</v>
      </c>
      <c r="D264" s="177"/>
      <c r="E264" s="23">
        <f>E265</f>
        <v>761</v>
      </c>
      <c r="F264" s="23">
        <f>F265</f>
        <v>761</v>
      </c>
    </row>
    <row r="265" spans="1:6" ht="25.5">
      <c r="A265" s="39"/>
      <c r="B265" s="39">
        <v>240</v>
      </c>
      <c r="C265" s="37" t="s">
        <v>81</v>
      </c>
      <c r="D265" s="177"/>
      <c r="E265" s="23">
        <v>761</v>
      </c>
      <c r="F265" s="23">
        <v>761</v>
      </c>
    </row>
    <row r="266" spans="1:6" ht="38.25">
      <c r="A266" s="36" t="s">
        <v>305</v>
      </c>
      <c r="B266" s="39"/>
      <c r="C266" s="37" t="s">
        <v>192</v>
      </c>
      <c r="D266" s="177"/>
      <c r="E266" s="23">
        <f>E267</f>
        <v>27.299999999999997</v>
      </c>
      <c r="F266" s="23">
        <f>F267</f>
        <v>27.299999999999997</v>
      </c>
    </row>
    <row r="267" spans="1:6" ht="38.25">
      <c r="A267" s="31"/>
      <c r="B267" s="39">
        <v>100</v>
      </c>
      <c r="C267" s="37" t="s">
        <v>75</v>
      </c>
      <c r="D267" s="177"/>
      <c r="E267" s="23">
        <f>E268</f>
        <v>27.299999999999997</v>
      </c>
      <c r="F267" s="23">
        <f>F268</f>
        <v>27.299999999999997</v>
      </c>
    </row>
    <row r="268" spans="1:6" ht="12.75">
      <c r="A268" s="31"/>
      <c r="B268" s="197">
        <v>110</v>
      </c>
      <c r="C268" s="47" t="s">
        <v>841</v>
      </c>
      <c r="D268" s="177"/>
      <c r="E268" s="23">
        <f>100-72.7</f>
        <v>27.299999999999997</v>
      </c>
      <c r="F268" s="23">
        <f>100-72.7</f>
        <v>27.299999999999997</v>
      </c>
    </row>
    <row r="269" spans="1:6" ht="25.5">
      <c r="A269" s="95" t="s">
        <v>43</v>
      </c>
      <c r="B269" s="95"/>
      <c r="C269" s="96" t="s">
        <v>42</v>
      </c>
      <c r="D269" s="177"/>
      <c r="E269" s="23">
        <f>E270</f>
        <v>100.3</v>
      </c>
      <c r="F269" s="23">
        <f>F270</f>
        <v>100.3</v>
      </c>
    </row>
    <row r="270" spans="1:6" ht="38.25">
      <c r="A270" s="50"/>
      <c r="B270" s="39">
        <v>100</v>
      </c>
      <c r="C270" s="37" t="s">
        <v>75</v>
      </c>
      <c r="D270" s="177"/>
      <c r="E270" s="23">
        <f>E271</f>
        <v>100.3</v>
      </c>
      <c r="F270" s="23">
        <f>F271</f>
        <v>100.3</v>
      </c>
    </row>
    <row r="271" spans="1:6" ht="12.75">
      <c r="A271" s="50"/>
      <c r="B271" s="197">
        <v>110</v>
      </c>
      <c r="C271" s="47" t="s">
        <v>841</v>
      </c>
      <c r="D271" s="177"/>
      <c r="E271" s="23">
        <v>100.3</v>
      </c>
      <c r="F271" s="23">
        <v>100.3</v>
      </c>
    </row>
    <row r="272" spans="1:6" ht="51">
      <c r="A272" s="95" t="s">
        <v>45</v>
      </c>
      <c r="B272" s="95"/>
      <c r="C272" s="96" t="s">
        <v>44</v>
      </c>
      <c r="D272" s="177"/>
      <c r="E272" s="23">
        <f>E273</f>
        <v>3.3</v>
      </c>
      <c r="F272" s="23">
        <f>F273</f>
        <v>3.3</v>
      </c>
    </row>
    <row r="273" spans="1:6" ht="12.75">
      <c r="A273" s="31"/>
      <c r="B273" s="39">
        <v>200</v>
      </c>
      <c r="C273" s="37" t="s">
        <v>80</v>
      </c>
      <c r="D273" s="177"/>
      <c r="E273" s="23">
        <f>E274</f>
        <v>3.3</v>
      </c>
      <c r="F273" s="23">
        <f>F274</f>
        <v>3.3</v>
      </c>
    </row>
    <row r="274" spans="1:6" ht="12.75">
      <c r="A274" s="31"/>
      <c r="B274" s="39">
        <v>240</v>
      </c>
      <c r="C274" s="38" t="s">
        <v>81</v>
      </c>
      <c r="D274" s="177"/>
      <c r="E274" s="23">
        <v>3.3</v>
      </c>
      <c r="F274" s="23">
        <v>3.3</v>
      </c>
    </row>
    <row r="275" spans="1:6" ht="38.25">
      <c r="A275" s="117" t="s">
        <v>326</v>
      </c>
      <c r="B275" s="39"/>
      <c r="C275" s="34" t="s">
        <v>327</v>
      </c>
      <c r="D275" s="177"/>
      <c r="E275" s="23">
        <f aca="true" t="shared" si="7" ref="E275:F278">E276</f>
        <v>100</v>
      </c>
      <c r="F275" s="23">
        <f t="shared" si="7"/>
        <v>100</v>
      </c>
    </row>
    <row r="276" spans="1:6" ht="25.5">
      <c r="A276" s="31" t="s">
        <v>365</v>
      </c>
      <c r="B276" s="39"/>
      <c r="C276" s="37" t="s">
        <v>328</v>
      </c>
      <c r="D276" s="177"/>
      <c r="E276" s="23">
        <f t="shared" si="7"/>
        <v>100</v>
      </c>
      <c r="F276" s="23">
        <f t="shared" si="7"/>
        <v>100</v>
      </c>
    </row>
    <row r="277" spans="1:6" ht="25.5">
      <c r="A277" s="31" t="s">
        <v>363</v>
      </c>
      <c r="B277" s="39"/>
      <c r="C277" s="37" t="s">
        <v>364</v>
      </c>
      <c r="D277" s="177"/>
      <c r="E277" s="23">
        <f t="shared" si="7"/>
        <v>100</v>
      </c>
      <c r="F277" s="23">
        <f t="shared" si="7"/>
        <v>100</v>
      </c>
    </row>
    <row r="278" spans="1:6" ht="12.75">
      <c r="A278" s="31"/>
      <c r="B278" s="39">
        <v>200</v>
      </c>
      <c r="C278" s="37" t="s">
        <v>80</v>
      </c>
      <c r="D278" s="177"/>
      <c r="E278" s="23">
        <f t="shared" si="7"/>
        <v>100</v>
      </c>
      <c r="F278" s="23">
        <f t="shared" si="7"/>
        <v>100</v>
      </c>
    </row>
    <row r="279" spans="1:6" ht="12.75">
      <c r="A279" s="31"/>
      <c r="B279" s="39">
        <v>240</v>
      </c>
      <c r="C279" s="38" t="s">
        <v>81</v>
      </c>
      <c r="D279" s="177"/>
      <c r="E279" s="23">
        <v>100</v>
      </c>
      <c r="F279" s="23">
        <v>100</v>
      </c>
    </row>
    <row r="280" spans="1:6" ht="25.5">
      <c r="A280" s="33"/>
      <c r="B280" s="33"/>
      <c r="C280" s="34" t="s">
        <v>203</v>
      </c>
      <c r="D280" s="175">
        <f aca="true" t="shared" si="8" ref="D280:F282">D281</f>
        <v>723.7</v>
      </c>
      <c r="E280" s="27">
        <f>E281+E307+E340</f>
        <v>20643.8</v>
      </c>
      <c r="F280" s="27">
        <f>F281+F307+F340</f>
        <v>17826.7</v>
      </c>
    </row>
    <row r="281" spans="1:6" ht="25.5">
      <c r="A281" s="36" t="s">
        <v>308</v>
      </c>
      <c r="B281" s="35"/>
      <c r="C281" s="37" t="s">
        <v>74</v>
      </c>
      <c r="D281" s="173">
        <f t="shared" si="8"/>
        <v>723.7</v>
      </c>
      <c r="E281" s="21">
        <f>E282+E285+E288+E296+E299+E304</f>
        <v>7994.3</v>
      </c>
      <c r="F281" s="21">
        <f>F282+F285+F288+F296+F299+F304</f>
        <v>7994.3</v>
      </c>
    </row>
    <row r="282" spans="1:6" ht="12.75">
      <c r="A282" s="36" t="s">
        <v>309</v>
      </c>
      <c r="B282" s="35"/>
      <c r="C282" s="38" t="s">
        <v>204</v>
      </c>
      <c r="D282" s="173">
        <f t="shared" si="8"/>
        <v>723.7</v>
      </c>
      <c r="E282" s="21">
        <f t="shared" si="8"/>
        <v>1748.8</v>
      </c>
      <c r="F282" s="21">
        <f t="shared" si="8"/>
        <v>1748.8</v>
      </c>
    </row>
    <row r="283" spans="1:6" ht="38.25">
      <c r="A283" s="39"/>
      <c r="B283" s="39">
        <v>100</v>
      </c>
      <c r="C283" s="37" t="s">
        <v>75</v>
      </c>
      <c r="D283" s="173">
        <v>723.7</v>
      </c>
      <c r="E283" s="21">
        <f>E284</f>
        <v>1748.8</v>
      </c>
      <c r="F283" s="21">
        <f>F284</f>
        <v>1748.8</v>
      </c>
    </row>
    <row r="284" spans="1:6" ht="25.5">
      <c r="A284" s="39"/>
      <c r="B284" s="39">
        <v>120</v>
      </c>
      <c r="C284" s="37" t="s">
        <v>76</v>
      </c>
      <c r="D284" s="173"/>
      <c r="E284" s="21">
        <v>1748.8</v>
      </c>
      <c r="F284" s="21">
        <v>1748.8</v>
      </c>
    </row>
    <row r="285" spans="1:6" ht="25.5">
      <c r="A285" s="36" t="s">
        <v>310</v>
      </c>
      <c r="B285" s="35"/>
      <c r="C285" s="37" t="s">
        <v>79</v>
      </c>
      <c r="D285" s="173" t="e">
        <f>#REF!</f>
        <v>#REF!</v>
      </c>
      <c r="E285" s="21">
        <f>E286</f>
        <v>2247.2</v>
      </c>
      <c r="F285" s="21">
        <f>F286</f>
        <v>2247.2</v>
      </c>
    </row>
    <row r="286" spans="1:6" ht="38.25">
      <c r="A286" s="39"/>
      <c r="B286" s="39">
        <v>100</v>
      </c>
      <c r="C286" s="37" t="s">
        <v>75</v>
      </c>
      <c r="D286" s="173"/>
      <c r="E286" s="21">
        <f>E287</f>
        <v>2247.2</v>
      </c>
      <c r="F286" s="21">
        <f>F287</f>
        <v>2247.2</v>
      </c>
    </row>
    <row r="287" spans="1:6" ht="25.5">
      <c r="A287" s="39"/>
      <c r="B287" s="39">
        <v>120</v>
      </c>
      <c r="C287" s="37" t="s">
        <v>76</v>
      </c>
      <c r="D287" s="173"/>
      <c r="E287" s="21">
        <v>2247.2</v>
      </c>
      <c r="F287" s="21">
        <v>2247.2</v>
      </c>
    </row>
    <row r="288" spans="1:6" ht="25.5">
      <c r="A288" s="36" t="s">
        <v>311</v>
      </c>
      <c r="B288" s="35"/>
      <c r="C288" s="37" t="s">
        <v>306</v>
      </c>
      <c r="D288" s="173" t="e">
        <f>#REF!</f>
        <v>#REF!</v>
      </c>
      <c r="E288" s="21">
        <f>E289+E291+E293</f>
        <v>1922</v>
      </c>
      <c r="F288" s="21">
        <f>F289+F291+F293</f>
        <v>1922</v>
      </c>
    </row>
    <row r="289" spans="1:6" ht="38.25">
      <c r="A289" s="39"/>
      <c r="B289" s="39">
        <v>100</v>
      </c>
      <c r="C289" s="37" t="s">
        <v>75</v>
      </c>
      <c r="D289" s="173"/>
      <c r="E289" s="21">
        <f>E290</f>
        <v>1637.2</v>
      </c>
      <c r="F289" s="21">
        <f>F290</f>
        <v>1637.2</v>
      </c>
    </row>
    <row r="290" spans="1:6" ht="25.5">
      <c r="A290" s="39"/>
      <c r="B290" s="39">
        <v>120</v>
      </c>
      <c r="C290" s="37" t="s">
        <v>76</v>
      </c>
      <c r="D290" s="173"/>
      <c r="E290" s="21">
        <v>1637.2</v>
      </c>
      <c r="F290" s="21">
        <v>1637.2</v>
      </c>
    </row>
    <row r="291" spans="1:6" ht="12.75">
      <c r="A291" s="39"/>
      <c r="B291" s="39">
        <v>200</v>
      </c>
      <c r="C291" s="37" t="s">
        <v>80</v>
      </c>
      <c r="D291" s="173"/>
      <c r="E291" s="21">
        <f>E292</f>
        <v>283.5</v>
      </c>
      <c r="F291" s="21">
        <f>F292</f>
        <v>283.5</v>
      </c>
    </row>
    <row r="292" spans="1:6" ht="25.5">
      <c r="A292" s="39"/>
      <c r="B292" s="39">
        <v>240</v>
      </c>
      <c r="C292" s="37" t="s">
        <v>81</v>
      </c>
      <c r="D292" s="173"/>
      <c r="E292" s="21">
        <v>283.5</v>
      </c>
      <c r="F292" s="21">
        <v>283.5</v>
      </c>
    </row>
    <row r="293" spans="1:6" ht="12.75">
      <c r="A293" s="39"/>
      <c r="B293" s="39">
        <v>800</v>
      </c>
      <c r="C293" s="37" t="s">
        <v>82</v>
      </c>
      <c r="D293" s="173"/>
      <c r="E293" s="21">
        <f>E294+E295</f>
        <v>1.3</v>
      </c>
      <c r="F293" s="21">
        <f>F294+F295</f>
        <v>1.3</v>
      </c>
    </row>
    <row r="294" spans="1:6" ht="12.75">
      <c r="A294" s="39"/>
      <c r="B294" s="39">
        <v>830</v>
      </c>
      <c r="C294" s="37" t="s">
        <v>83</v>
      </c>
      <c r="D294" s="173"/>
      <c r="E294" s="21">
        <v>0</v>
      </c>
      <c r="F294" s="21">
        <v>0</v>
      </c>
    </row>
    <row r="295" spans="1:6" ht="12.75">
      <c r="A295" s="39"/>
      <c r="B295" s="39">
        <v>850</v>
      </c>
      <c r="C295" s="37" t="s">
        <v>84</v>
      </c>
      <c r="D295" s="173"/>
      <c r="E295" s="21">
        <v>1.3</v>
      </c>
      <c r="F295" s="21">
        <v>1.3</v>
      </c>
    </row>
    <row r="296" spans="1:6" ht="12.75">
      <c r="A296" s="36" t="s">
        <v>312</v>
      </c>
      <c r="B296" s="35"/>
      <c r="C296" s="37" t="s">
        <v>91</v>
      </c>
      <c r="D296" s="35">
        <f>D298</f>
        <v>593.6</v>
      </c>
      <c r="E296" s="21">
        <f>E297</f>
        <v>955.8</v>
      </c>
      <c r="F296" s="21">
        <f>F297</f>
        <v>955.8</v>
      </c>
    </row>
    <row r="297" spans="1:6" ht="38.25">
      <c r="A297" s="39"/>
      <c r="B297" s="39">
        <v>100</v>
      </c>
      <c r="C297" s="37" t="s">
        <v>75</v>
      </c>
      <c r="D297" s="35"/>
      <c r="E297" s="21">
        <f>E298</f>
        <v>955.8</v>
      </c>
      <c r="F297" s="21">
        <f>F298</f>
        <v>955.8</v>
      </c>
    </row>
    <row r="298" spans="1:6" ht="25.5">
      <c r="A298" s="39"/>
      <c r="B298" s="39">
        <v>120</v>
      </c>
      <c r="C298" s="37" t="s">
        <v>76</v>
      </c>
      <c r="D298" s="35">
        <v>593.6</v>
      </c>
      <c r="E298" s="21">
        <v>955.8</v>
      </c>
      <c r="F298" s="21">
        <v>955.8</v>
      </c>
    </row>
    <row r="299" spans="1:6" ht="25.5">
      <c r="A299" s="36" t="s">
        <v>313</v>
      </c>
      <c r="B299" s="35"/>
      <c r="C299" s="37" t="s">
        <v>307</v>
      </c>
      <c r="D299" s="173" t="e">
        <f>#REF!</f>
        <v>#REF!</v>
      </c>
      <c r="E299" s="21">
        <f>E300+E302</f>
        <v>892.5</v>
      </c>
      <c r="F299" s="21">
        <f>F300+F302</f>
        <v>892.5</v>
      </c>
    </row>
    <row r="300" spans="1:6" ht="38.25">
      <c r="A300" s="39"/>
      <c r="B300" s="39">
        <v>100</v>
      </c>
      <c r="C300" s="37" t="s">
        <v>75</v>
      </c>
      <c r="D300" s="173"/>
      <c r="E300" s="21">
        <f>E301</f>
        <v>861.4</v>
      </c>
      <c r="F300" s="21">
        <f>F301</f>
        <v>861.4</v>
      </c>
    </row>
    <row r="301" spans="1:6" ht="25.5">
      <c r="A301" s="39"/>
      <c r="B301" s="39">
        <v>120</v>
      </c>
      <c r="C301" s="37" t="s">
        <v>76</v>
      </c>
      <c r="D301" s="173"/>
      <c r="E301" s="21">
        <v>861.4</v>
      </c>
      <c r="F301" s="21">
        <v>861.4</v>
      </c>
    </row>
    <row r="302" spans="1:6" ht="12.75">
      <c r="A302" s="39"/>
      <c r="B302" s="39">
        <v>200</v>
      </c>
      <c r="C302" s="37" t="s">
        <v>80</v>
      </c>
      <c r="D302" s="173"/>
      <c r="E302" s="21">
        <f>E303</f>
        <v>31.1</v>
      </c>
      <c r="F302" s="21">
        <f>F303</f>
        <v>31.1</v>
      </c>
    </row>
    <row r="303" spans="1:6" ht="25.5">
      <c r="A303" s="39"/>
      <c r="B303" s="39">
        <v>240</v>
      </c>
      <c r="C303" s="37" t="s">
        <v>81</v>
      </c>
      <c r="D303" s="173"/>
      <c r="E303" s="21">
        <v>31.1</v>
      </c>
      <c r="F303" s="21">
        <v>31.1</v>
      </c>
    </row>
    <row r="304" spans="1:6" ht="12.75">
      <c r="A304" s="36" t="s">
        <v>314</v>
      </c>
      <c r="B304" s="35"/>
      <c r="C304" s="38" t="s">
        <v>85</v>
      </c>
      <c r="D304" s="173">
        <f>D305</f>
        <v>120</v>
      </c>
      <c r="E304" s="21">
        <f>E305</f>
        <v>228</v>
      </c>
      <c r="F304" s="21">
        <f>F305</f>
        <v>228</v>
      </c>
    </row>
    <row r="305" spans="1:6" ht="38.25">
      <c r="A305" s="39"/>
      <c r="B305" s="39">
        <v>100</v>
      </c>
      <c r="C305" s="37" t="s">
        <v>75</v>
      </c>
      <c r="D305" s="173">
        <v>120</v>
      </c>
      <c r="E305" s="21">
        <f>E306</f>
        <v>228</v>
      </c>
      <c r="F305" s="21">
        <f>F306</f>
        <v>228</v>
      </c>
    </row>
    <row r="306" spans="1:6" ht="25.5">
      <c r="A306" s="39"/>
      <c r="B306" s="39">
        <v>120</v>
      </c>
      <c r="C306" s="37" t="s">
        <v>76</v>
      </c>
      <c r="D306" s="173"/>
      <c r="E306" s="21">
        <v>228</v>
      </c>
      <c r="F306" s="21">
        <v>228</v>
      </c>
    </row>
    <row r="307" spans="1:6" ht="38.25">
      <c r="A307" s="36" t="s">
        <v>315</v>
      </c>
      <c r="B307" s="39"/>
      <c r="C307" s="37" t="s">
        <v>92</v>
      </c>
      <c r="D307" s="173"/>
      <c r="E307" s="21">
        <f>E308+E311+E314+E317+E320+E323+E327+E330</f>
        <v>12640.4</v>
      </c>
      <c r="F307" s="21">
        <f>F308+F311+F314+F317+F320+F323+F327+F330</f>
        <v>9830.199999999999</v>
      </c>
    </row>
    <row r="308" spans="1:6" ht="38.25">
      <c r="A308" s="36" t="s">
        <v>316</v>
      </c>
      <c r="B308" s="39"/>
      <c r="C308" s="37" t="s">
        <v>86</v>
      </c>
      <c r="D308" s="173"/>
      <c r="E308" s="21">
        <f>E309</f>
        <v>50</v>
      </c>
      <c r="F308" s="21">
        <f>F309</f>
        <v>50</v>
      </c>
    </row>
    <row r="309" spans="1:6" ht="12.75">
      <c r="A309" s="39"/>
      <c r="B309" s="39">
        <v>200</v>
      </c>
      <c r="C309" s="37" t="s">
        <v>80</v>
      </c>
      <c r="D309" s="173"/>
      <c r="E309" s="21">
        <f>E310</f>
        <v>50</v>
      </c>
      <c r="F309" s="21">
        <f>F310</f>
        <v>50</v>
      </c>
    </row>
    <row r="310" spans="1:6" ht="25.5">
      <c r="A310" s="39"/>
      <c r="B310" s="39">
        <v>240</v>
      </c>
      <c r="C310" s="37" t="s">
        <v>81</v>
      </c>
      <c r="D310" s="173"/>
      <c r="E310" s="21">
        <v>50</v>
      </c>
      <c r="F310" s="21">
        <v>50</v>
      </c>
    </row>
    <row r="311" spans="1:6" ht="25.5">
      <c r="A311" s="36" t="s">
        <v>317</v>
      </c>
      <c r="B311" s="39"/>
      <c r="C311" s="37" t="s">
        <v>108</v>
      </c>
      <c r="D311" s="173">
        <f>D313</f>
        <v>20</v>
      </c>
      <c r="E311" s="21">
        <f>E312</f>
        <v>40</v>
      </c>
      <c r="F311" s="21">
        <f>F312</f>
        <v>40</v>
      </c>
    </row>
    <row r="312" spans="1:6" ht="12.75">
      <c r="A312" s="39"/>
      <c r="B312" s="39">
        <v>200</v>
      </c>
      <c r="C312" s="37" t="s">
        <v>80</v>
      </c>
      <c r="D312" s="173"/>
      <c r="E312" s="21">
        <f>E313</f>
        <v>40</v>
      </c>
      <c r="F312" s="21">
        <f>F313</f>
        <v>40</v>
      </c>
    </row>
    <row r="313" spans="1:6" ht="25.5">
      <c r="A313" s="39"/>
      <c r="B313" s="39">
        <v>240</v>
      </c>
      <c r="C313" s="37" t="s">
        <v>81</v>
      </c>
      <c r="D313" s="173">
        <v>20</v>
      </c>
      <c r="E313" s="21">
        <v>40</v>
      </c>
      <c r="F313" s="21">
        <v>40</v>
      </c>
    </row>
    <row r="314" spans="1:6" ht="25.5">
      <c r="A314" s="36" t="s">
        <v>318</v>
      </c>
      <c r="B314" s="39"/>
      <c r="C314" s="37" t="s">
        <v>109</v>
      </c>
      <c r="D314" s="173"/>
      <c r="E314" s="21">
        <f>E315</f>
        <v>30</v>
      </c>
      <c r="F314" s="21">
        <f>F315</f>
        <v>30</v>
      </c>
    </row>
    <row r="315" spans="1:6" ht="12.75">
      <c r="A315" s="39"/>
      <c r="B315" s="39">
        <v>200</v>
      </c>
      <c r="C315" s="37" t="s">
        <v>80</v>
      </c>
      <c r="D315" s="173"/>
      <c r="E315" s="21">
        <f>E316</f>
        <v>30</v>
      </c>
      <c r="F315" s="21">
        <f>F316</f>
        <v>30</v>
      </c>
    </row>
    <row r="316" spans="1:6" ht="25.5">
      <c r="A316" s="39"/>
      <c r="B316" s="39">
        <v>240</v>
      </c>
      <c r="C316" s="37" t="s">
        <v>81</v>
      </c>
      <c r="D316" s="173"/>
      <c r="E316" s="21">
        <v>30</v>
      </c>
      <c r="F316" s="21">
        <v>30</v>
      </c>
    </row>
    <row r="317" spans="1:6" ht="38.25">
      <c r="A317" s="51" t="s">
        <v>319</v>
      </c>
      <c r="B317" s="42"/>
      <c r="C317" s="37" t="s">
        <v>110</v>
      </c>
      <c r="D317" s="173"/>
      <c r="E317" s="21">
        <f>E318</f>
        <v>200</v>
      </c>
      <c r="F317" s="21">
        <f>F318</f>
        <v>200</v>
      </c>
    </row>
    <row r="318" spans="1:6" ht="12.75">
      <c r="A318" s="42"/>
      <c r="B318" s="42">
        <v>800</v>
      </c>
      <c r="C318" s="37" t="s">
        <v>82</v>
      </c>
      <c r="D318" s="173"/>
      <c r="E318" s="21">
        <f>E319</f>
        <v>200</v>
      </c>
      <c r="F318" s="21">
        <f>F319</f>
        <v>200</v>
      </c>
    </row>
    <row r="319" spans="1:6" ht="12.75">
      <c r="A319" s="42"/>
      <c r="B319" s="42">
        <v>830</v>
      </c>
      <c r="C319" s="38" t="s">
        <v>83</v>
      </c>
      <c r="D319" s="173"/>
      <c r="E319" s="21">
        <v>200</v>
      </c>
      <c r="F319" s="21">
        <v>200</v>
      </c>
    </row>
    <row r="320" spans="1:6" ht="25.5">
      <c r="A320" s="39" t="s">
        <v>320</v>
      </c>
      <c r="B320" s="39"/>
      <c r="C320" s="37" t="s">
        <v>268</v>
      </c>
      <c r="D320" s="173">
        <f>D322</f>
        <v>800</v>
      </c>
      <c r="E320" s="21">
        <f>E322</f>
        <v>500</v>
      </c>
      <c r="F320" s="21">
        <f>F322</f>
        <v>500</v>
      </c>
    </row>
    <row r="321" spans="1:6" ht="12.75">
      <c r="A321" s="39"/>
      <c r="B321" s="39">
        <v>800</v>
      </c>
      <c r="C321" s="37" t="s">
        <v>82</v>
      </c>
      <c r="D321" s="173"/>
      <c r="E321" s="21">
        <f>E322</f>
        <v>500</v>
      </c>
      <c r="F321" s="21">
        <f>F322</f>
        <v>500</v>
      </c>
    </row>
    <row r="322" spans="1:6" ht="12.75">
      <c r="A322" s="39"/>
      <c r="B322" s="39">
        <v>870</v>
      </c>
      <c r="C322" s="38" t="s">
        <v>99</v>
      </c>
      <c r="D322" s="173">
        <v>800</v>
      </c>
      <c r="E322" s="21">
        <v>500</v>
      </c>
      <c r="F322" s="21">
        <v>500</v>
      </c>
    </row>
    <row r="323" spans="1:6" ht="51">
      <c r="A323" s="42" t="s">
        <v>597</v>
      </c>
      <c r="B323" s="54"/>
      <c r="C323" s="184" t="s">
        <v>598</v>
      </c>
      <c r="D323" s="173"/>
      <c r="E323" s="21">
        <f aca="true" t="shared" si="9" ref="E323:F325">E324</f>
        <v>10480</v>
      </c>
      <c r="F323" s="21">
        <f t="shared" si="9"/>
        <v>7669.8</v>
      </c>
    </row>
    <row r="324" spans="1:6" ht="12.75">
      <c r="A324" s="39"/>
      <c r="B324" s="39">
        <v>200</v>
      </c>
      <c r="C324" s="37" t="s">
        <v>80</v>
      </c>
      <c r="D324" s="173"/>
      <c r="E324" s="21">
        <f t="shared" si="9"/>
        <v>10480</v>
      </c>
      <c r="F324" s="21">
        <f t="shared" si="9"/>
        <v>7669.8</v>
      </c>
    </row>
    <row r="325" spans="1:6" ht="25.5">
      <c r="A325" s="39"/>
      <c r="B325" s="39">
        <v>240</v>
      </c>
      <c r="C325" s="37" t="s">
        <v>81</v>
      </c>
      <c r="D325" s="173"/>
      <c r="E325" s="21">
        <f t="shared" si="9"/>
        <v>10480</v>
      </c>
      <c r="F325" s="21">
        <f t="shared" si="9"/>
        <v>7669.8</v>
      </c>
    </row>
    <row r="326" spans="1:6" ht="25.5">
      <c r="A326" s="39"/>
      <c r="B326" s="46"/>
      <c r="C326" s="47" t="s">
        <v>599</v>
      </c>
      <c r="D326" s="173"/>
      <c r="E326" s="21">
        <f>2200.8-398.1-303.1+3800.3+18+5215.6-53.5</f>
        <v>10480</v>
      </c>
      <c r="F326" s="21">
        <f>2200.8-40-1000-92.5-303.1+1705.6+18-100+5218+63</f>
        <v>7669.8</v>
      </c>
    </row>
    <row r="327" spans="1:6" ht="25.5">
      <c r="A327" s="36" t="s">
        <v>321</v>
      </c>
      <c r="B327" s="39"/>
      <c r="C327" s="47" t="s">
        <v>174</v>
      </c>
      <c r="D327" s="173">
        <f>D328</f>
        <v>106.6</v>
      </c>
      <c r="E327" s="21">
        <f>E328</f>
        <v>457.5</v>
      </c>
      <c r="F327" s="21">
        <f>F328</f>
        <v>457.5</v>
      </c>
    </row>
    <row r="328" spans="1:6" ht="12.75">
      <c r="A328" s="39"/>
      <c r="B328" s="39">
        <v>300</v>
      </c>
      <c r="C328" s="47" t="s">
        <v>175</v>
      </c>
      <c r="D328" s="173">
        <v>106.6</v>
      </c>
      <c r="E328" s="21">
        <f>E329</f>
        <v>457.5</v>
      </c>
      <c r="F328" s="21">
        <f>F329</f>
        <v>457.5</v>
      </c>
    </row>
    <row r="329" spans="1:6" ht="12.75">
      <c r="A329" s="39"/>
      <c r="B329" s="39">
        <v>310</v>
      </c>
      <c r="C329" s="37" t="s">
        <v>176</v>
      </c>
      <c r="D329" s="173"/>
      <c r="E329" s="21">
        <v>457.5</v>
      </c>
      <c r="F329" s="21">
        <v>457.5</v>
      </c>
    </row>
    <row r="330" spans="1:6" ht="51">
      <c r="A330" s="69" t="s">
        <v>322</v>
      </c>
      <c r="B330" s="54"/>
      <c r="C330" s="37" t="s">
        <v>93</v>
      </c>
      <c r="D330" s="173"/>
      <c r="E330" s="21">
        <f>E331+E334+E337</f>
        <v>882.9</v>
      </c>
      <c r="F330" s="21">
        <f>F331+F334+F337</f>
        <v>882.9</v>
      </c>
    </row>
    <row r="331" spans="1:6" ht="38.25">
      <c r="A331" s="36" t="s">
        <v>323</v>
      </c>
      <c r="B331" s="39"/>
      <c r="C331" s="37" t="s">
        <v>94</v>
      </c>
      <c r="D331" s="173"/>
      <c r="E331" s="21">
        <f>E332</f>
        <v>181.9</v>
      </c>
      <c r="F331" s="21">
        <f>F332</f>
        <v>181.9</v>
      </c>
    </row>
    <row r="332" spans="1:6" ht="12.75">
      <c r="A332" s="46"/>
      <c r="B332" s="46">
        <v>500</v>
      </c>
      <c r="C332" s="47" t="s">
        <v>95</v>
      </c>
      <c r="D332" s="173"/>
      <c r="E332" s="21">
        <f>E333</f>
        <v>181.9</v>
      </c>
      <c r="F332" s="21">
        <f>F333</f>
        <v>181.9</v>
      </c>
    </row>
    <row r="333" spans="1:6" ht="12.75">
      <c r="A333" s="46"/>
      <c r="B333" s="46">
        <v>540</v>
      </c>
      <c r="C333" s="47" t="s">
        <v>65</v>
      </c>
      <c r="D333" s="173"/>
      <c r="E333" s="21">
        <v>181.9</v>
      </c>
      <c r="F333" s="21">
        <v>181.9</v>
      </c>
    </row>
    <row r="334" spans="1:6" ht="51">
      <c r="A334" s="69" t="s">
        <v>39</v>
      </c>
      <c r="B334" s="54"/>
      <c r="C334" s="47" t="s">
        <v>38</v>
      </c>
      <c r="D334" s="173"/>
      <c r="E334" s="21">
        <f>E335</f>
        <v>25</v>
      </c>
      <c r="F334" s="21">
        <f>F335</f>
        <v>25</v>
      </c>
    </row>
    <row r="335" spans="1:6" ht="12.75">
      <c r="A335" s="46"/>
      <c r="B335" s="39">
        <v>300</v>
      </c>
      <c r="C335" s="47" t="s">
        <v>175</v>
      </c>
      <c r="D335" s="173"/>
      <c r="E335" s="21">
        <f>E336</f>
        <v>25</v>
      </c>
      <c r="F335" s="21">
        <f>F336</f>
        <v>25</v>
      </c>
    </row>
    <row r="336" spans="1:6" ht="25.5">
      <c r="A336" s="46"/>
      <c r="B336" s="46">
        <v>320</v>
      </c>
      <c r="C336" s="47" t="s">
        <v>56</v>
      </c>
      <c r="D336" s="173"/>
      <c r="E336" s="21">
        <v>25</v>
      </c>
      <c r="F336" s="21">
        <v>25</v>
      </c>
    </row>
    <row r="337" spans="1:6" ht="63.75">
      <c r="A337" s="60" t="s">
        <v>343</v>
      </c>
      <c r="B337" s="46"/>
      <c r="C337" s="47" t="s">
        <v>179</v>
      </c>
      <c r="D337" s="173"/>
      <c r="E337" s="21">
        <f>E338</f>
        <v>676</v>
      </c>
      <c r="F337" s="21">
        <f>F338</f>
        <v>676</v>
      </c>
    </row>
    <row r="338" spans="1:6" ht="12.75">
      <c r="A338" s="46"/>
      <c r="B338" s="46">
        <v>500</v>
      </c>
      <c r="C338" s="47" t="s">
        <v>95</v>
      </c>
      <c r="D338" s="173"/>
      <c r="E338" s="21">
        <f>E339</f>
        <v>676</v>
      </c>
      <c r="F338" s="21">
        <f>F339</f>
        <v>676</v>
      </c>
    </row>
    <row r="339" spans="1:6" ht="12.75">
      <c r="A339" s="46"/>
      <c r="B339" s="46">
        <v>540</v>
      </c>
      <c r="C339" s="47" t="s">
        <v>65</v>
      </c>
      <c r="D339" s="173"/>
      <c r="E339" s="21">
        <v>676</v>
      </c>
      <c r="F339" s="21">
        <v>676</v>
      </c>
    </row>
    <row r="340" spans="1:6" ht="12.75">
      <c r="A340" s="185" t="s">
        <v>331</v>
      </c>
      <c r="B340" s="50"/>
      <c r="C340" s="92" t="s">
        <v>335</v>
      </c>
      <c r="D340" s="173"/>
      <c r="E340" s="21">
        <f aca="true" t="shared" si="10" ref="E340:F342">E341</f>
        <v>9.1</v>
      </c>
      <c r="F340" s="21">
        <f t="shared" si="10"/>
        <v>2.2</v>
      </c>
    </row>
    <row r="341" spans="1:6" ht="38.25">
      <c r="A341" s="60" t="s">
        <v>332</v>
      </c>
      <c r="B341" s="46"/>
      <c r="C341" s="47" t="s">
        <v>330</v>
      </c>
      <c r="D341" s="173"/>
      <c r="E341" s="21">
        <f t="shared" si="10"/>
        <v>9.1</v>
      </c>
      <c r="F341" s="21">
        <f t="shared" si="10"/>
        <v>2.2</v>
      </c>
    </row>
    <row r="342" spans="1:6" ht="12.75">
      <c r="A342" s="46"/>
      <c r="B342" s="46">
        <v>700</v>
      </c>
      <c r="C342" s="47" t="s">
        <v>336</v>
      </c>
      <c r="D342" s="173"/>
      <c r="E342" s="21">
        <f t="shared" si="10"/>
        <v>9.1</v>
      </c>
      <c r="F342" s="21">
        <f t="shared" si="10"/>
        <v>2.2</v>
      </c>
    </row>
    <row r="343" spans="1:6" ht="12.75">
      <c r="A343" s="46"/>
      <c r="B343" s="46">
        <v>730</v>
      </c>
      <c r="C343" s="47" t="s">
        <v>335</v>
      </c>
      <c r="D343" s="173"/>
      <c r="E343" s="21">
        <v>9.1</v>
      </c>
      <c r="F343" s="21">
        <v>2.2</v>
      </c>
    </row>
    <row r="344" spans="1:10" ht="12.75">
      <c r="A344" s="39"/>
      <c r="B344" s="39"/>
      <c r="C344" s="37"/>
      <c r="D344" s="173"/>
      <c r="E344" s="21"/>
      <c r="F344" s="21"/>
      <c r="G344" s="218"/>
      <c r="H344" s="218"/>
      <c r="I344" s="218"/>
      <c r="J344" s="218"/>
    </row>
    <row r="345" spans="1:10" ht="12.75">
      <c r="A345" s="39"/>
      <c r="B345" s="39"/>
      <c r="C345" s="33" t="s">
        <v>185</v>
      </c>
      <c r="D345" s="27" t="e">
        <f>#REF!+#REF!+#REF!+#REF!+#REF!+#REF!+#REF!</f>
        <v>#REF!</v>
      </c>
      <c r="E345" s="27">
        <f>E15+E46+E68+E77+E100+E153+E246+E253+E280+E275</f>
        <v>152266.8</v>
      </c>
      <c r="F345" s="27">
        <f>F15+F46+F68+F77+F100+F153+F246+F253+F280+F275</f>
        <v>144102.80000000002</v>
      </c>
      <c r="G345" s="218"/>
      <c r="H345" s="218"/>
      <c r="I345" s="218"/>
      <c r="J345" s="218"/>
    </row>
    <row r="346" spans="1:10" ht="12.75">
      <c r="A346" s="39"/>
      <c r="B346" s="39"/>
      <c r="C346" s="33"/>
      <c r="D346" s="27"/>
      <c r="E346" s="27"/>
      <c r="F346" s="27"/>
      <c r="G346" s="218"/>
      <c r="H346" s="218"/>
      <c r="I346" s="218"/>
      <c r="J346" s="218"/>
    </row>
    <row r="347" spans="1:10" ht="12.75">
      <c r="A347" s="33"/>
      <c r="B347" s="33"/>
      <c r="C347" s="33" t="s">
        <v>186</v>
      </c>
      <c r="D347" s="27">
        <v>11054.4</v>
      </c>
      <c r="E347" s="27">
        <f>E345*2.5/100</f>
        <v>3806.67</v>
      </c>
      <c r="F347" s="27">
        <f>F345*5/100</f>
        <v>7205.140000000001</v>
      </c>
      <c r="G347" s="218"/>
      <c r="H347" s="218"/>
      <c r="I347" s="218"/>
      <c r="J347" s="218"/>
    </row>
    <row r="348" spans="1:10" ht="12.75">
      <c r="A348" s="35"/>
      <c r="B348" s="35"/>
      <c r="C348" s="33"/>
      <c r="D348" s="35"/>
      <c r="E348" s="21"/>
      <c r="F348" s="21"/>
      <c r="G348" s="218"/>
      <c r="H348" s="218"/>
      <c r="I348" s="218"/>
      <c r="J348" s="218"/>
    </row>
    <row r="349" spans="1:10" ht="12.75">
      <c r="A349" s="35"/>
      <c r="B349" s="35"/>
      <c r="C349" s="33" t="s">
        <v>187</v>
      </c>
      <c r="D349" s="27" t="e">
        <f>D345+D347</f>
        <v>#REF!</v>
      </c>
      <c r="E349" s="27">
        <f>E345+E347</f>
        <v>156073.47</v>
      </c>
      <c r="F349" s="27">
        <f>F345+F347</f>
        <v>151307.94000000003</v>
      </c>
      <c r="G349" s="218"/>
      <c r="H349" s="218"/>
      <c r="I349" s="218"/>
      <c r="J349" s="218"/>
    </row>
    <row r="350" spans="1:10" ht="12.75">
      <c r="A350" s="29"/>
      <c r="B350" s="29"/>
      <c r="C350" s="29"/>
      <c r="D350" s="29"/>
      <c r="E350" s="73"/>
      <c r="F350" s="73"/>
      <c r="G350" s="218"/>
      <c r="H350" s="218"/>
      <c r="I350" s="218"/>
      <c r="J350" s="218"/>
    </row>
    <row r="351" spans="1:10" ht="12.75">
      <c r="A351" s="29"/>
      <c r="B351" s="29"/>
      <c r="C351" s="29"/>
      <c r="D351" s="29"/>
      <c r="E351" s="73"/>
      <c r="F351" s="73"/>
      <c r="G351" s="218"/>
      <c r="H351" s="218"/>
      <c r="I351" s="218"/>
      <c r="J351" s="218"/>
    </row>
    <row r="352" spans="1:10" ht="12.75">
      <c r="A352" s="29"/>
      <c r="B352" s="29"/>
      <c r="C352" s="71" t="s">
        <v>188</v>
      </c>
      <c r="D352" s="71"/>
      <c r="E352" s="72">
        <v>162073.5</v>
      </c>
      <c r="F352" s="72">
        <v>157579.9</v>
      </c>
      <c r="G352" s="218"/>
      <c r="H352" s="218"/>
      <c r="I352" s="218"/>
      <c r="J352" s="218"/>
    </row>
    <row r="353" spans="1:10" ht="12.75">
      <c r="A353" s="29"/>
      <c r="B353" s="29"/>
      <c r="C353" s="71"/>
      <c r="D353" s="186"/>
      <c r="E353" s="72"/>
      <c r="F353" s="72"/>
      <c r="G353" s="218"/>
      <c r="H353" s="218"/>
      <c r="I353" s="218"/>
      <c r="J353" s="218"/>
    </row>
    <row r="354" spans="1:10" ht="12.75">
      <c r="A354" s="29"/>
      <c r="B354" s="29"/>
      <c r="C354" s="71" t="s">
        <v>189</v>
      </c>
      <c r="D354" s="71"/>
      <c r="E354" s="72">
        <f>E352-E349</f>
        <v>6000.029999999999</v>
      </c>
      <c r="F354" s="72">
        <f>F352-F349</f>
        <v>6271.959999999963</v>
      </c>
      <c r="G354" s="218"/>
      <c r="H354" s="218"/>
      <c r="I354" s="218"/>
      <c r="J354" s="218"/>
    </row>
    <row r="355" spans="1:10" ht="12.75">
      <c r="A355" s="29"/>
      <c r="B355" s="29"/>
      <c r="C355" s="29"/>
      <c r="D355" s="29"/>
      <c r="E355" s="73"/>
      <c r="F355" s="73"/>
      <c r="G355" s="218"/>
      <c r="H355" s="218"/>
      <c r="I355" s="218"/>
      <c r="J355" s="218"/>
    </row>
    <row r="356" spans="1:10" ht="12.75">
      <c r="A356" s="29"/>
      <c r="B356" s="29"/>
      <c r="C356" s="29"/>
      <c r="D356" s="29"/>
      <c r="E356" s="74"/>
      <c r="F356" s="74"/>
      <c r="G356" s="218"/>
      <c r="H356" s="218"/>
      <c r="I356" s="218"/>
      <c r="J356" s="218"/>
    </row>
    <row r="357" spans="1:10" ht="12.75">
      <c r="A357" s="29"/>
      <c r="B357" s="29"/>
      <c r="C357" s="29"/>
      <c r="D357" s="29"/>
      <c r="E357" s="29"/>
      <c r="F357" s="29"/>
      <c r="G357" s="218"/>
      <c r="H357" s="218"/>
      <c r="I357" s="218"/>
      <c r="J357" s="218"/>
    </row>
    <row r="358" spans="1:10" ht="12.75">
      <c r="A358" s="29"/>
      <c r="B358" s="29"/>
      <c r="C358" s="29"/>
      <c r="D358" s="29"/>
      <c r="E358" s="72"/>
      <c r="F358" s="72"/>
      <c r="G358" s="218"/>
      <c r="H358" s="218"/>
      <c r="I358" s="218"/>
      <c r="J358" s="218"/>
    </row>
    <row r="359" spans="1:6" ht="12.75">
      <c r="A359" s="29"/>
      <c r="B359" s="29"/>
      <c r="C359" s="29"/>
      <c r="D359" s="29"/>
      <c r="E359" s="29"/>
      <c r="F359" s="29"/>
    </row>
    <row r="360" spans="1:6" ht="12.75">
      <c r="A360" s="29"/>
      <c r="B360" s="29"/>
      <c r="C360" s="29"/>
      <c r="D360" s="29"/>
      <c r="E360" s="74"/>
      <c r="F360" s="74"/>
    </row>
    <row r="361" spans="1:6" ht="12.75">
      <c r="A361" s="29"/>
      <c r="B361" s="29"/>
      <c r="C361" s="29"/>
      <c r="D361" s="29"/>
      <c r="E361" s="29"/>
      <c r="F361" s="29"/>
    </row>
    <row r="363" spans="5:6" ht="12.75">
      <c r="E363" s="284"/>
      <c r="F363" s="284"/>
    </row>
  </sheetData>
  <sheetProtection/>
  <mergeCells count="11">
    <mergeCell ref="F1:G1"/>
    <mergeCell ref="F2:G2"/>
    <mergeCell ref="F3:G3"/>
    <mergeCell ref="F4:G4"/>
    <mergeCell ref="F5:G5"/>
    <mergeCell ref="A7:E10"/>
    <mergeCell ref="F13:F14"/>
    <mergeCell ref="A13:A14"/>
    <mergeCell ref="B13:B14"/>
    <mergeCell ref="C13:C14"/>
    <mergeCell ref="E13:E1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G500"/>
  <sheetViews>
    <sheetView zoomScalePageLayoutView="0" workbookViewId="0" topLeftCell="A1">
      <selection activeCell="G14" sqref="G14"/>
    </sheetView>
  </sheetViews>
  <sheetFormatPr defaultColWidth="9.00390625" defaultRowHeight="12.75"/>
  <cols>
    <col min="1" max="1" width="5.375" style="76" customWidth="1"/>
    <col min="2" max="2" width="9.125" style="76" customWidth="1"/>
    <col min="3" max="3" width="13.75390625" style="76" customWidth="1"/>
    <col min="4" max="4" width="9.00390625" style="76" customWidth="1"/>
    <col min="5" max="5" width="62.125" style="76" customWidth="1"/>
    <col min="6" max="6" width="12.125" style="76" customWidth="1"/>
    <col min="7" max="7" width="14.375" style="76" customWidth="1"/>
    <col min="8" max="16384" width="9.125" style="76" customWidth="1"/>
  </cols>
  <sheetData>
    <row r="1" spans="5:6" ht="12.75">
      <c r="E1" s="331" t="s">
        <v>859</v>
      </c>
      <c r="F1" s="331"/>
    </row>
    <row r="2" spans="5:6" ht="12.75">
      <c r="E2" s="331" t="s">
        <v>881</v>
      </c>
      <c r="F2" s="330"/>
    </row>
    <row r="3" spans="5:6" ht="12.75">
      <c r="E3" s="343" t="s">
        <v>344</v>
      </c>
      <c r="F3" s="330"/>
    </row>
    <row r="4" spans="5:6" ht="12.75">
      <c r="E4" s="330" t="s">
        <v>57</v>
      </c>
      <c r="F4" s="330"/>
    </row>
    <row r="5" spans="5:6" ht="12.75">
      <c r="E5" s="331" t="s">
        <v>880</v>
      </c>
      <c r="F5" s="331"/>
    </row>
    <row r="6" spans="5:6" ht="12.75">
      <c r="E6" s="20"/>
      <c r="F6" s="20"/>
    </row>
    <row r="7" spans="1:6" ht="15.75" customHeight="1">
      <c r="A7" s="344" t="s">
        <v>829</v>
      </c>
      <c r="B7" s="344"/>
      <c r="C7" s="344"/>
      <c r="D7" s="344"/>
      <c r="E7" s="344"/>
      <c r="F7" s="344"/>
    </row>
    <row r="8" spans="1:6" ht="15.75" customHeight="1">
      <c r="A8" s="344"/>
      <c r="B8" s="344"/>
      <c r="C8" s="344"/>
      <c r="D8" s="344"/>
      <c r="E8" s="344"/>
      <c r="F8" s="344"/>
    </row>
    <row r="10" spans="1:6" ht="12.75">
      <c r="A10" s="345" t="s">
        <v>190</v>
      </c>
      <c r="B10" s="347" t="s">
        <v>66</v>
      </c>
      <c r="C10" s="349" t="s">
        <v>201</v>
      </c>
      <c r="D10" s="349" t="s">
        <v>68</v>
      </c>
      <c r="E10" s="345" t="s">
        <v>69</v>
      </c>
      <c r="F10" s="349" t="s">
        <v>202</v>
      </c>
    </row>
    <row r="11" spans="1:6" ht="12.75">
      <c r="A11" s="346"/>
      <c r="B11" s="348"/>
      <c r="C11" s="350"/>
      <c r="D11" s="350"/>
      <c r="E11" s="346"/>
      <c r="F11" s="350"/>
    </row>
    <row r="12" spans="1:6" ht="12.75">
      <c r="A12" s="77" t="s">
        <v>191</v>
      </c>
      <c r="B12" s="78"/>
      <c r="C12" s="78"/>
      <c r="D12" s="78"/>
      <c r="E12" s="77" t="s">
        <v>60</v>
      </c>
      <c r="F12" s="79">
        <f>F13</f>
        <v>4805.2</v>
      </c>
    </row>
    <row r="13" spans="1:6" s="80" customFormat="1" ht="12.75">
      <c r="A13" s="14"/>
      <c r="B13" s="16" t="s">
        <v>70</v>
      </c>
      <c r="C13" s="16"/>
      <c r="D13" s="16"/>
      <c r="E13" s="14" t="s">
        <v>71</v>
      </c>
      <c r="F13" s="15">
        <f>F14+F33</f>
        <v>4805.2</v>
      </c>
    </row>
    <row r="14" spans="1:6" s="80" customFormat="1" ht="38.25">
      <c r="A14" s="14"/>
      <c r="B14" s="10" t="s">
        <v>77</v>
      </c>
      <c r="C14" s="10"/>
      <c r="D14" s="10"/>
      <c r="E14" s="12" t="s">
        <v>78</v>
      </c>
      <c r="F14" s="15">
        <f>F15</f>
        <v>4768.2</v>
      </c>
    </row>
    <row r="15" spans="1:6" ht="25.5">
      <c r="A15" s="77"/>
      <c r="B15" s="2"/>
      <c r="C15" s="18" t="s">
        <v>308</v>
      </c>
      <c r="D15" s="2"/>
      <c r="E15" s="11" t="s">
        <v>74</v>
      </c>
      <c r="F15" s="81">
        <f>F16+F19+F27+F30</f>
        <v>4768.2</v>
      </c>
    </row>
    <row r="16" spans="1:6" ht="25.5">
      <c r="A16" s="77"/>
      <c r="B16" s="2"/>
      <c r="C16" s="36" t="s">
        <v>310</v>
      </c>
      <c r="D16" s="35"/>
      <c r="E16" s="37" t="s">
        <v>79</v>
      </c>
      <c r="F16" s="100">
        <f>F17</f>
        <v>2276.2</v>
      </c>
    </row>
    <row r="17" spans="1:6" ht="38.25">
      <c r="A17" s="77"/>
      <c r="B17" s="2"/>
      <c r="C17" s="101"/>
      <c r="D17" s="101">
        <v>100</v>
      </c>
      <c r="E17" s="102" t="s">
        <v>75</v>
      </c>
      <c r="F17" s="100">
        <f>F18</f>
        <v>2276.2</v>
      </c>
    </row>
    <row r="18" spans="1:6" ht="12.75">
      <c r="A18" s="77"/>
      <c r="B18" s="2"/>
      <c r="C18" s="101"/>
      <c r="D18" s="101">
        <v>120</v>
      </c>
      <c r="E18" s="102" t="s">
        <v>76</v>
      </c>
      <c r="F18" s="100">
        <v>2276.2</v>
      </c>
    </row>
    <row r="19" spans="1:6" ht="25.5">
      <c r="A19" s="77"/>
      <c r="B19" s="2"/>
      <c r="C19" s="36" t="s">
        <v>311</v>
      </c>
      <c r="D19" s="35"/>
      <c r="E19" s="37" t="s">
        <v>306</v>
      </c>
      <c r="F19" s="100">
        <f>F20+F22+F24</f>
        <v>2193</v>
      </c>
    </row>
    <row r="20" spans="1:6" ht="38.25">
      <c r="A20" s="77"/>
      <c r="B20" s="2"/>
      <c r="C20" s="101"/>
      <c r="D20" s="101">
        <v>100</v>
      </c>
      <c r="E20" s="102" t="s">
        <v>75</v>
      </c>
      <c r="F20" s="100">
        <f>F21</f>
        <v>1637.2</v>
      </c>
    </row>
    <row r="21" spans="1:6" ht="12.75">
      <c r="A21" s="77"/>
      <c r="B21" s="2"/>
      <c r="C21" s="101"/>
      <c r="D21" s="101">
        <v>120</v>
      </c>
      <c r="E21" s="102" t="s">
        <v>76</v>
      </c>
      <c r="F21" s="100">
        <v>1637.2</v>
      </c>
    </row>
    <row r="22" spans="1:6" ht="12.75">
      <c r="A22" s="77"/>
      <c r="B22" s="2"/>
      <c r="C22" s="101"/>
      <c r="D22" s="101">
        <v>200</v>
      </c>
      <c r="E22" s="102" t="s">
        <v>80</v>
      </c>
      <c r="F22" s="100">
        <f>F23</f>
        <v>554.9</v>
      </c>
    </row>
    <row r="23" spans="1:6" ht="12.75">
      <c r="A23" s="77"/>
      <c r="B23" s="2"/>
      <c r="C23" s="101"/>
      <c r="D23" s="101">
        <v>240</v>
      </c>
      <c r="E23" s="102" t="s">
        <v>81</v>
      </c>
      <c r="F23" s="100">
        <f>582.9-28</f>
        <v>554.9</v>
      </c>
    </row>
    <row r="24" spans="1:6" ht="12.75">
      <c r="A24" s="77"/>
      <c r="B24" s="2"/>
      <c r="C24" s="101"/>
      <c r="D24" s="101">
        <v>800</v>
      </c>
      <c r="E24" s="102" t="s">
        <v>82</v>
      </c>
      <c r="F24" s="100">
        <f>F25+F26</f>
        <v>0.9</v>
      </c>
    </row>
    <row r="25" spans="1:6" ht="12.75" hidden="1">
      <c r="A25" s="77"/>
      <c r="B25" s="2"/>
      <c r="C25" s="101"/>
      <c r="D25" s="101">
        <v>830</v>
      </c>
      <c r="E25" s="102" t="s">
        <v>83</v>
      </c>
      <c r="F25" s="100">
        <v>0</v>
      </c>
    </row>
    <row r="26" spans="1:6" ht="12.75">
      <c r="A26" s="77"/>
      <c r="B26" s="2"/>
      <c r="C26" s="101"/>
      <c r="D26" s="101">
        <v>850</v>
      </c>
      <c r="E26" s="102" t="s">
        <v>84</v>
      </c>
      <c r="F26" s="100">
        <v>0.9</v>
      </c>
    </row>
    <row r="27" spans="1:6" ht="12.75">
      <c r="A27" s="77"/>
      <c r="B27" s="2"/>
      <c r="C27" s="36" t="s">
        <v>314</v>
      </c>
      <c r="D27" s="35"/>
      <c r="E27" s="38" t="s">
        <v>85</v>
      </c>
      <c r="F27" s="100">
        <f>F28</f>
        <v>228</v>
      </c>
    </row>
    <row r="28" spans="1:6" ht="38.25">
      <c r="A28" s="77"/>
      <c r="B28" s="2"/>
      <c r="C28" s="101"/>
      <c r="D28" s="101">
        <v>100</v>
      </c>
      <c r="E28" s="102" t="s">
        <v>75</v>
      </c>
      <c r="F28" s="100">
        <f>F29</f>
        <v>228</v>
      </c>
    </row>
    <row r="29" spans="1:6" ht="12.75">
      <c r="A29" s="77"/>
      <c r="B29" s="2"/>
      <c r="C29" s="101"/>
      <c r="D29" s="101">
        <v>120</v>
      </c>
      <c r="E29" s="102" t="s">
        <v>76</v>
      </c>
      <c r="F29" s="100">
        <v>228</v>
      </c>
    </row>
    <row r="30" spans="1:6" ht="38.25">
      <c r="A30" s="77"/>
      <c r="B30" s="2"/>
      <c r="C30" s="36" t="s">
        <v>316</v>
      </c>
      <c r="D30" s="39"/>
      <c r="E30" s="37" t="s">
        <v>86</v>
      </c>
      <c r="F30" s="100">
        <f>F31</f>
        <v>71</v>
      </c>
    </row>
    <row r="31" spans="1:6" ht="12.75">
      <c r="A31" s="77"/>
      <c r="B31" s="2"/>
      <c r="C31" s="101"/>
      <c r="D31" s="101">
        <v>200</v>
      </c>
      <c r="E31" s="102" t="s">
        <v>80</v>
      </c>
      <c r="F31" s="100">
        <f>F32</f>
        <v>71</v>
      </c>
    </row>
    <row r="32" spans="1:6" ht="12.75">
      <c r="A32" s="77"/>
      <c r="B32" s="2"/>
      <c r="C32" s="101"/>
      <c r="D32" s="101">
        <v>240</v>
      </c>
      <c r="E32" s="102" t="s">
        <v>81</v>
      </c>
      <c r="F32" s="100">
        <f>50+21</f>
        <v>71</v>
      </c>
    </row>
    <row r="33" spans="1:6" s="1" customFormat="1" ht="12.75">
      <c r="A33" s="13"/>
      <c r="B33" s="124" t="s">
        <v>100</v>
      </c>
      <c r="C33" s="125"/>
      <c r="D33" s="125"/>
      <c r="E33" s="126" t="s">
        <v>101</v>
      </c>
      <c r="F33" s="108">
        <f>F34</f>
        <v>37</v>
      </c>
    </row>
    <row r="34" spans="1:6" ht="25.5">
      <c r="A34" s="77"/>
      <c r="B34" s="2"/>
      <c r="C34" s="36" t="s">
        <v>318</v>
      </c>
      <c r="D34" s="39"/>
      <c r="E34" s="37" t="s">
        <v>109</v>
      </c>
      <c r="F34" s="100">
        <f>F35</f>
        <v>37</v>
      </c>
    </row>
    <row r="35" spans="1:6" ht="12.75">
      <c r="A35" s="77"/>
      <c r="B35" s="2"/>
      <c r="C35" s="101"/>
      <c r="D35" s="101">
        <v>200</v>
      </c>
      <c r="E35" s="102" t="s">
        <v>80</v>
      </c>
      <c r="F35" s="100">
        <f>F36</f>
        <v>37</v>
      </c>
    </row>
    <row r="36" spans="1:6" ht="12.75">
      <c r="A36" s="77"/>
      <c r="B36" s="2"/>
      <c r="C36" s="101"/>
      <c r="D36" s="101">
        <v>240</v>
      </c>
      <c r="E36" s="102" t="s">
        <v>81</v>
      </c>
      <c r="F36" s="100">
        <f>30+7</f>
        <v>37</v>
      </c>
    </row>
    <row r="37" spans="1:7" ht="12.75">
      <c r="A37" s="77">
        <v>635</v>
      </c>
      <c r="B37" s="82"/>
      <c r="C37" s="103"/>
      <c r="D37" s="103"/>
      <c r="E37" s="104" t="s">
        <v>61</v>
      </c>
      <c r="F37" s="105">
        <f>F38+F162+F197+F277+F363+F431+F451+F475+F424</f>
        <v>159174.2</v>
      </c>
      <c r="G37" s="83"/>
    </row>
    <row r="38" spans="1:6" s="80" customFormat="1" ht="12.75">
      <c r="A38" s="14"/>
      <c r="B38" s="16" t="s">
        <v>70</v>
      </c>
      <c r="C38" s="106"/>
      <c r="D38" s="106"/>
      <c r="E38" s="107" t="s">
        <v>71</v>
      </c>
      <c r="F38" s="108">
        <f>F39+F44+F97+F103+F86+F92</f>
        <v>45956.8</v>
      </c>
    </row>
    <row r="39" spans="1:6" s="80" customFormat="1" ht="25.5">
      <c r="A39" s="14"/>
      <c r="B39" s="10" t="s">
        <v>72</v>
      </c>
      <c r="C39" s="109"/>
      <c r="D39" s="109"/>
      <c r="E39" s="110" t="s">
        <v>73</v>
      </c>
      <c r="F39" s="108">
        <f>F40</f>
        <v>1407.4</v>
      </c>
    </row>
    <row r="40" spans="1:6" ht="25.5">
      <c r="A40" s="78"/>
      <c r="B40" s="2"/>
      <c r="C40" s="111" t="s">
        <v>308</v>
      </c>
      <c r="D40" s="112"/>
      <c r="E40" s="102" t="s">
        <v>74</v>
      </c>
      <c r="F40" s="100">
        <f>F41</f>
        <v>1407.4</v>
      </c>
    </row>
    <row r="41" spans="1:6" ht="12.75">
      <c r="A41" s="78"/>
      <c r="B41" s="2"/>
      <c r="C41" s="36" t="s">
        <v>309</v>
      </c>
      <c r="D41" s="35"/>
      <c r="E41" s="38" t="s">
        <v>204</v>
      </c>
      <c r="F41" s="100">
        <f>F42</f>
        <v>1407.4</v>
      </c>
    </row>
    <row r="42" spans="1:6" ht="38.25">
      <c r="A42" s="78"/>
      <c r="B42" s="2"/>
      <c r="C42" s="101"/>
      <c r="D42" s="101">
        <v>100</v>
      </c>
      <c r="E42" s="102" t="s">
        <v>75</v>
      </c>
      <c r="F42" s="100">
        <f>F43</f>
        <v>1407.4</v>
      </c>
    </row>
    <row r="43" spans="1:6" ht="12.75">
      <c r="A43" s="78"/>
      <c r="B43" s="2"/>
      <c r="C43" s="101"/>
      <c r="D43" s="101">
        <v>120</v>
      </c>
      <c r="E43" s="102" t="s">
        <v>76</v>
      </c>
      <c r="F43" s="100">
        <f>1748.8-341.4</f>
        <v>1407.4</v>
      </c>
    </row>
    <row r="44" spans="1:6" s="80" customFormat="1" ht="38.25">
      <c r="A44" s="14"/>
      <c r="B44" s="10" t="s">
        <v>87</v>
      </c>
      <c r="C44" s="113"/>
      <c r="D44" s="113"/>
      <c r="E44" s="110" t="s">
        <v>88</v>
      </c>
      <c r="F44" s="108">
        <f>F45</f>
        <v>30467</v>
      </c>
    </row>
    <row r="45" spans="1:6" s="80" customFormat="1" ht="12.75">
      <c r="A45" s="14"/>
      <c r="B45" s="10"/>
      <c r="C45" s="36" t="s">
        <v>231</v>
      </c>
      <c r="D45" s="39"/>
      <c r="E45" s="37" t="s">
        <v>112</v>
      </c>
      <c r="F45" s="306">
        <f>F46+F51+F61+F65</f>
        <v>30467</v>
      </c>
    </row>
    <row r="46" spans="1:6" s="80" customFormat="1" ht="25.5">
      <c r="A46" s="14"/>
      <c r="B46" s="10"/>
      <c r="C46" s="39" t="s">
        <v>232</v>
      </c>
      <c r="D46" s="32"/>
      <c r="E46" s="37" t="s">
        <v>635</v>
      </c>
      <c r="F46" s="306">
        <f>F47</f>
        <v>100</v>
      </c>
    </row>
    <row r="47" spans="1:6" s="80" customFormat="1" ht="51">
      <c r="A47" s="14"/>
      <c r="B47" s="10"/>
      <c r="C47" s="39" t="s">
        <v>637</v>
      </c>
      <c r="D47" s="39"/>
      <c r="E47" s="37" t="s">
        <v>636</v>
      </c>
      <c r="F47" s="306">
        <f>F48</f>
        <v>100</v>
      </c>
    </row>
    <row r="48" spans="1:6" s="80" customFormat="1" ht="63.75">
      <c r="A48" s="14"/>
      <c r="B48" s="10"/>
      <c r="C48" s="39" t="s">
        <v>641</v>
      </c>
      <c r="D48" s="39"/>
      <c r="E48" s="37" t="s">
        <v>639</v>
      </c>
      <c r="F48" s="306">
        <f>F49</f>
        <v>100</v>
      </c>
    </row>
    <row r="49" spans="1:6" s="80" customFormat="1" ht="12.75">
      <c r="A49" s="14"/>
      <c r="B49" s="10"/>
      <c r="C49" s="36"/>
      <c r="D49" s="39">
        <v>200</v>
      </c>
      <c r="E49" s="37" t="s">
        <v>80</v>
      </c>
      <c r="F49" s="306">
        <f>F50</f>
        <v>100</v>
      </c>
    </row>
    <row r="50" spans="1:6" s="80" customFormat="1" ht="12.75">
      <c r="A50" s="14"/>
      <c r="B50" s="10"/>
      <c r="C50" s="36"/>
      <c r="D50" s="39">
        <v>240</v>
      </c>
      <c r="E50" s="37" t="s">
        <v>81</v>
      </c>
      <c r="F50" s="306">
        <v>100</v>
      </c>
    </row>
    <row r="51" spans="1:6" s="80" customFormat="1" ht="25.5">
      <c r="A51" s="14"/>
      <c r="B51" s="10"/>
      <c r="C51" s="36" t="s">
        <v>642</v>
      </c>
      <c r="D51" s="39"/>
      <c r="E51" s="37" t="s">
        <v>113</v>
      </c>
      <c r="F51" s="306">
        <f>F52+F55+F58</f>
        <v>1000</v>
      </c>
    </row>
    <row r="52" spans="1:6" s="80" customFormat="1" ht="12.75">
      <c r="A52" s="14"/>
      <c r="B52" s="10"/>
      <c r="C52" s="36" t="s">
        <v>643</v>
      </c>
      <c r="D52" s="39"/>
      <c r="E52" s="37" t="s">
        <v>114</v>
      </c>
      <c r="F52" s="306">
        <f>F53</f>
        <v>416.4</v>
      </c>
    </row>
    <row r="53" spans="1:6" s="80" customFormat="1" ht="12.75">
      <c r="A53" s="14"/>
      <c r="B53" s="10"/>
      <c r="C53" s="39"/>
      <c r="D53" s="39">
        <v>200</v>
      </c>
      <c r="E53" s="37" t="s">
        <v>80</v>
      </c>
      <c r="F53" s="306">
        <f>F54</f>
        <v>416.4</v>
      </c>
    </row>
    <row r="54" spans="1:6" s="80" customFormat="1" ht="12.75">
      <c r="A54" s="14"/>
      <c r="B54" s="10"/>
      <c r="C54" s="39"/>
      <c r="D54" s="39">
        <v>240</v>
      </c>
      <c r="E54" s="37" t="s">
        <v>81</v>
      </c>
      <c r="F54" s="306">
        <v>416.4</v>
      </c>
    </row>
    <row r="55" spans="1:6" s="80" customFormat="1" ht="12.75">
      <c r="A55" s="14"/>
      <c r="B55" s="10"/>
      <c r="C55" s="36" t="s">
        <v>644</v>
      </c>
      <c r="D55" s="39"/>
      <c r="E55" s="37" t="s">
        <v>115</v>
      </c>
      <c r="F55" s="306">
        <f>F56</f>
        <v>179.3</v>
      </c>
    </row>
    <row r="56" spans="1:6" s="80" customFormat="1" ht="12.75">
      <c r="A56" s="14"/>
      <c r="B56" s="10"/>
      <c r="C56" s="39"/>
      <c r="D56" s="39">
        <v>200</v>
      </c>
      <c r="E56" s="37" t="s">
        <v>80</v>
      </c>
      <c r="F56" s="306">
        <f>F57</f>
        <v>179.3</v>
      </c>
    </row>
    <row r="57" spans="1:6" s="80" customFormat="1" ht="12.75">
      <c r="A57" s="14"/>
      <c r="B57" s="10"/>
      <c r="C57" s="39"/>
      <c r="D57" s="39">
        <v>240</v>
      </c>
      <c r="E57" s="37" t="s">
        <v>81</v>
      </c>
      <c r="F57" s="306">
        <v>179.3</v>
      </c>
    </row>
    <row r="58" spans="1:6" s="80" customFormat="1" ht="25.5">
      <c r="A58" s="14"/>
      <c r="B58" s="10"/>
      <c r="C58" s="36" t="s">
        <v>645</v>
      </c>
      <c r="D58" s="39"/>
      <c r="E58" s="37" t="s">
        <v>116</v>
      </c>
      <c r="F58" s="306">
        <f>F59</f>
        <v>404.3</v>
      </c>
    </row>
    <row r="59" spans="1:6" s="80" customFormat="1" ht="12.75">
      <c r="A59" s="14"/>
      <c r="B59" s="10"/>
      <c r="C59" s="39"/>
      <c r="D59" s="39">
        <v>200</v>
      </c>
      <c r="E59" s="37" t="s">
        <v>80</v>
      </c>
      <c r="F59" s="306">
        <f>F60</f>
        <v>404.3</v>
      </c>
    </row>
    <row r="60" spans="1:6" s="80" customFormat="1" ht="12.75">
      <c r="A60" s="14"/>
      <c r="B60" s="10"/>
      <c r="C60" s="39"/>
      <c r="D60" s="39">
        <v>240</v>
      </c>
      <c r="E60" s="37" t="s">
        <v>81</v>
      </c>
      <c r="F60" s="306">
        <v>404.3</v>
      </c>
    </row>
    <row r="61" spans="1:6" s="80" customFormat="1" ht="51">
      <c r="A61" s="14"/>
      <c r="B61" s="10"/>
      <c r="C61" s="36" t="s">
        <v>650</v>
      </c>
      <c r="D61" s="39"/>
      <c r="E61" s="37" t="s">
        <v>646</v>
      </c>
      <c r="F61" s="306">
        <f>F62</f>
        <v>494.8</v>
      </c>
    </row>
    <row r="62" spans="1:6" s="80" customFormat="1" ht="38.25">
      <c r="A62" s="14"/>
      <c r="B62" s="10"/>
      <c r="C62" s="39" t="s">
        <v>651</v>
      </c>
      <c r="D62" s="39"/>
      <c r="E62" s="37" t="s">
        <v>86</v>
      </c>
      <c r="F62" s="306">
        <f>F63</f>
        <v>494.8</v>
      </c>
    </row>
    <row r="63" spans="1:6" s="80" customFormat="1" ht="12.75">
      <c r="A63" s="14"/>
      <c r="B63" s="10"/>
      <c r="C63" s="39"/>
      <c r="D63" s="39">
        <v>200</v>
      </c>
      <c r="E63" s="37" t="s">
        <v>80</v>
      </c>
      <c r="F63" s="306">
        <f>F64</f>
        <v>494.8</v>
      </c>
    </row>
    <row r="64" spans="1:6" s="80" customFormat="1" ht="12.75">
      <c r="A64" s="14"/>
      <c r="B64" s="10"/>
      <c r="C64" s="39"/>
      <c r="D64" s="39">
        <v>240</v>
      </c>
      <c r="E64" s="37" t="s">
        <v>81</v>
      </c>
      <c r="F64" s="306">
        <f>56.1+438.7</f>
        <v>494.8</v>
      </c>
    </row>
    <row r="65" spans="1:6" s="80" customFormat="1" ht="25.5">
      <c r="A65" s="14"/>
      <c r="B65" s="10"/>
      <c r="C65" s="36" t="s">
        <v>649</v>
      </c>
      <c r="D65" s="39"/>
      <c r="E65" s="37" t="s">
        <v>647</v>
      </c>
      <c r="F65" s="306">
        <f>F66+F74</f>
        <v>28872.2</v>
      </c>
    </row>
    <row r="66" spans="1:6" s="80" customFormat="1" ht="25.5">
      <c r="A66" s="14"/>
      <c r="B66" s="10"/>
      <c r="C66" s="39" t="s">
        <v>657</v>
      </c>
      <c r="D66" s="39"/>
      <c r="E66" s="37" t="s">
        <v>656</v>
      </c>
      <c r="F66" s="306">
        <f>F67</f>
        <v>28702</v>
      </c>
    </row>
    <row r="67" spans="1:6" s="80" customFormat="1" ht="25.5">
      <c r="A67" s="14"/>
      <c r="B67" s="10"/>
      <c r="C67" s="39" t="s">
        <v>658</v>
      </c>
      <c r="D67" s="39"/>
      <c r="E67" s="37" t="s">
        <v>648</v>
      </c>
      <c r="F67" s="306">
        <f>F68+F70+F72</f>
        <v>28702</v>
      </c>
    </row>
    <row r="68" spans="1:6" s="80" customFormat="1" ht="38.25">
      <c r="A68" s="14"/>
      <c r="B68" s="10"/>
      <c r="C68" s="39"/>
      <c r="D68" s="39">
        <v>100</v>
      </c>
      <c r="E68" s="37" t="s">
        <v>75</v>
      </c>
      <c r="F68" s="306">
        <f>F69</f>
        <v>28073.4</v>
      </c>
    </row>
    <row r="69" spans="1:6" s="80" customFormat="1" ht="12.75">
      <c r="A69" s="14"/>
      <c r="B69" s="10"/>
      <c r="C69" s="39"/>
      <c r="D69" s="39">
        <v>120</v>
      </c>
      <c r="E69" s="37" t="s">
        <v>76</v>
      </c>
      <c r="F69" s="306">
        <v>28073.4</v>
      </c>
    </row>
    <row r="70" spans="1:6" s="80" customFormat="1" ht="12.75">
      <c r="A70" s="14"/>
      <c r="B70" s="10"/>
      <c r="C70" s="39"/>
      <c r="D70" s="39">
        <v>200</v>
      </c>
      <c r="E70" s="37" t="s">
        <v>80</v>
      </c>
      <c r="F70" s="306">
        <f>F71</f>
        <v>626.8</v>
      </c>
    </row>
    <row r="71" spans="1:6" s="80" customFormat="1" ht="12.75">
      <c r="A71" s="14"/>
      <c r="B71" s="10"/>
      <c r="C71" s="39"/>
      <c r="D71" s="39">
        <v>240</v>
      </c>
      <c r="E71" s="37" t="s">
        <v>81</v>
      </c>
      <c r="F71" s="306">
        <f>1065.5-438.7</f>
        <v>626.8</v>
      </c>
    </row>
    <row r="72" spans="1:6" s="80" customFormat="1" ht="12.75">
      <c r="A72" s="14"/>
      <c r="B72" s="10"/>
      <c r="C72" s="39"/>
      <c r="D72" s="39">
        <v>800</v>
      </c>
      <c r="E72" s="37" t="s">
        <v>82</v>
      </c>
      <c r="F72" s="306">
        <f>F73</f>
        <v>1.8</v>
      </c>
    </row>
    <row r="73" spans="1:6" s="80" customFormat="1" ht="12.75">
      <c r="A73" s="14"/>
      <c r="B73" s="10"/>
      <c r="C73" s="39"/>
      <c r="D73" s="39">
        <v>850</v>
      </c>
      <c r="E73" s="37" t="s">
        <v>84</v>
      </c>
      <c r="F73" s="306">
        <v>1.8</v>
      </c>
    </row>
    <row r="74" spans="1:6" s="80" customFormat="1" ht="38.25">
      <c r="A74" s="14"/>
      <c r="B74" s="10"/>
      <c r="C74" s="39" t="s">
        <v>659</v>
      </c>
      <c r="D74" s="39"/>
      <c r="E74" s="37" t="s">
        <v>655</v>
      </c>
      <c r="F74" s="306">
        <f>F75+F78+F81</f>
        <v>170.2</v>
      </c>
    </row>
    <row r="75" spans="1:6" s="80" customFormat="1" ht="25.5">
      <c r="A75" s="14"/>
      <c r="B75" s="10"/>
      <c r="C75" s="39" t="s">
        <v>660</v>
      </c>
      <c r="D75" s="39"/>
      <c r="E75" s="37" t="s">
        <v>1</v>
      </c>
      <c r="F75" s="306">
        <f>F76</f>
        <v>124.9</v>
      </c>
    </row>
    <row r="76" spans="1:6" s="80" customFormat="1" ht="38.25">
      <c r="A76" s="14"/>
      <c r="B76" s="10"/>
      <c r="C76" s="39"/>
      <c r="D76" s="39">
        <v>100</v>
      </c>
      <c r="E76" s="37" t="s">
        <v>75</v>
      </c>
      <c r="F76" s="306">
        <f>F77</f>
        <v>124.9</v>
      </c>
    </row>
    <row r="77" spans="1:6" s="80" customFormat="1" ht="12.75">
      <c r="A77" s="14"/>
      <c r="B77" s="10"/>
      <c r="C77" s="39"/>
      <c r="D77" s="39">
        <v>120</v>
      </c>
      <c r="E77" s="37" t="s">
        <v>76</v>
      </c>
      <c r="F77" s="306">
        <v>124.9</v>
      </c>
    </row>
    <row r="78" spans="1:6" s="80" customFormat="1" ht="12.75">
      <c r="A78" s="14"/>
      <c r="B78" s="10"/>
      <c r="C78" s="31" t="s">
        <v>661</v>
      </c>
      <c r="D78" s="42"/>
      <c r="E78" s="37" t="s">
        <v>127</v>
      </c>
      <c r="F78" s="306">
        <f>F79</f>
        <v>16.1</v>
      </c>
    </row>
    <row r="79" spans="1:6" s="80" customFormat="1" ht="12.75">
      <c r="A79" s="14"/>
      <c r="B79" s="10"/>
      <c r="C79" s="39"/>
      <c r="D79" s="39">
        <v>200</v>
      </c>
      <c r="E79" s="37" t="s">
        <v>80</v>
      </c>
      <c r="F79" s="306">
        <f>F80</f>
        <v>16.1</v>
      </c>
    </row>
    <row r="80" spans="1:6" s="80" customFormat="1" ht="12.75">
      <c r="A80" s="14"/>
      <c r="B80" s="10"/>
      <c r="C80" s="39"/>
      <c r="D80" s="39">
        <v>240</v>
      </c>
      <c r="E80" s="44" t="s">
        <v>81</v>
      </c>
      <c r="F80" s="306">
        <v>16.1</v>
      </c>
    </row>
    <row r="81" spans="1:6" s="80" customFormat="1" ht="51">
      <c r="A81" s="14"/>
      <c r="B81" s="10"/>
      <c r="C81" s="40" t="s">
        <v>662</v>
      </c>
      <c r="D81" s="53"/>
      <c r="E81" s="68" t="s">
        <v>0</v>
      </c>
      <c r="F81" s="306">
        <f>F82+F84</f>
        <v>29.2</v>
      </c>
    </row>
    <row r="82" spans="1:6" s="80" customFormat="1" ht="38.25">
      <c r="A82" s="14"/>
      <c r="B82" s="10"/>
      <c r="C82" s="40"/>
      <c r="D82" s="39">
        <v>100</v>
      </c>
      <c r="E82" s="37" t="s">
        <v>75</v>
      </c>
      <c r="F82" s="306">
        <f>F83</f>
        <v>26.4</v>
      </c>
    </row>
    <row r="83" spans="1:6" s="80" customFormat="1" ht="12.75">
      <c r="A83" s="14"/>
      <c r="B83" s="10"/>
      <c r="C83" s="40"/>
      <c r="D83" s="39">
        <v>120</v>
      </c>
      <c r="E83" s="37" t="s">
        <v>76</v>
      </c>
      <c r="F83" s="306">
        <v>26.4</v>
      </c>
    </row>
    <row r="84" spans="1:6" s="80" customFormat="1" ht="12.75">
      <c r="A84" s="14"/>
      <c r="B84" s="10"/>
      <c r="C84" s="40"/>
      <c r="D84" s="36" t="s">
        <v>140</v>
      </c>
      <c r="E84" s="37" t="s">
        <v>80</v>
      </c>
      <c r="F84" s="306">
        <f>F85</f>
        <v>2.8</v>
      </c>
    </row>
    <row r="85" spans="1:6" s="80" customFormat="1" ht="12.75">
      <c r="A85" s="14"/>
      <c r="B85" s="10"/>
      <c r="C85" s="40"/>
      <c r="D85" s="36" t="s">
        <v>141</v>
      </c>
      <c r="E85" s="38" t="s">
        <v>81</v>
      </c>
      <c r="F85" s="306">
        <v>2.8</v>
      </c>
    </row>
    <row r="86" spans="1:6" s="80" customFormat="1" ht="38.25">
      <c r="A86" s="14"/>
      <c r="B86" s="10" t="s">
        <v>89</v>
      </c>
      <c r="C86" s="113"/>
      <c r="D86" s="113"/>
      <c r="E86" s="114" t="s">
        <v>90</v>
      </c>
      <c r="F86" s="108">
        <f>F87</f>
        <v>181.9</v>
      </c>
    </row>
    <row r="87" spans="1:6" ht="38.25">
      <c r="A87" s="78"/>
      <c r="B87" s="82"/>
      <c r="C87" s="111" t="s">
        <v>315</v>
      </c>
      <c r="D87" s="101"/>
      <c r="E87" s="102" t="s">
        <v>92</v>
      </c>
      <c r="F87" s="100">
        <f>F88</f>
        <v>181.9</v>
      </c>
    </row>
    <row r="88" spans="1:6" ht="51">
      <c r="A88" s="78"/>
      <c r="B88" s="82"/>
      <c r="C88" s="69" t="s">
        <v>322</v>
      </c>
      <c r="D88" s="54"/>
      <c r="E88" s="37" t="s">
        <v>93</v>
      </c>
      <c r="F88" s="100">
        <f>F89</f>
        <v>181.9</v>
      </c>
    </row>
    <row r="89" spans="1:6" ht="38.25">
      <c r="A89" s="78"/>
      <c r="B89" s="82"/>
      <c r="C89" s="36" t="s">
        <v>323</v>
      </c>
      <c r="D89" s="39"/>
      <c r="E89" s="37" t="s">
        <v>94</v>
      </c>
      <c r="F89" s="100">
        <f>F90</f>
        <v>181.9</v>
      </c>
    </row>
    <row r="90" spans="1:6" ht="12.75">
      <c r="A90" s="78"/>
      <c r="B90" s="82"/>
      <c r="C90" s="103"/>
      <c r="D90" s="103">
        <v>500</v>
      </c>
      <c r="E90" s="115" t="s">
        <v>95</v>
      </c>
      <c r="F90" s="100">
        <f>F91</f>
        <v>181.9</v>
      </c>
    </row>
    <row r="91" spans="1:6" ht="12.75">
      <c r="A91" s="78"/>
      <c r="B91" s="82"/>
      <c r="C91" s="103"/>
      <c r="D91" s="103">
        <v>540</v>
      </c>
      <c r="E91" s="115" t="s">
        <v>65</v>
      </c>
      <c r="F91" s="100">
        <v>181.9</v>
      </c>
    </row>
    <row r="92" spans="1:6" ht="12.75">
      <c r="A92" s="78"/>
      <c r="B92" s="10" t="s">
        <v>830</v>
      </c>
      <c r="C92" s="103"/>
      <c r="D92" s="103"/>
      <c r="E92" s="115"/>
      <c r="F92" s="100">
        <f>F93</f>
        <v>1735.7</v>
      </c>
    </row>
    <row r="93" spans="1:6" ht="38.25">
      <c r="A93" s="78"/>
      <c r="B93" s="82"/>
      <c r="C93" s="36" t="s">
        <v>315</v>
      </c>
      <c r="D93" s="101"/>
      <c r="E93" s="102" t="s">
        <v>98</v>
      </c>
      <c r="F93" s="100">
        <f>F94</f>
        <v>1735.7</v>
      </c>
    </row>
    <row r="94" spans="1:6" ht="25.5">
      <c r="A94" s="78"/>
      <c r="B94" s="82"/>
      <c r="C94" s="257" t="s">
        <v>844</v>
      </c>
      <c r="D94" s="258"/>
      <c r="E94" s="259" t="s">
        <v>712</v>
      </c>
      <c r="F94" s="100">
        <f>F95</f>
        <v>1735.7</v>
      </c>
    </row>
    <row r="95" spans="1:6" ht="12.75">
      <c r="A95" s="78"/>
      <c r="B95" s="82"/>
      <c r="C95" s="258"/>
      <c r="D95" s="260">
        <v>800</v>
      </c>
      <c r="E95" s="261" t="s">
        <v>82</v>
      </c>
      <c r="F95" s="100">
        <f>F96</f>
        <v>1735.7</v>
      </c>
    </row>
    <row r="96" spans="1:6" ht="12.75">
      <c r="A96" s="78"/>
      <c r="B96" s="82"/>
      <c r="C96" s="258"/>
      <c r="D96" s="258">
        <v>880</v>
      </c>
      <c r="E96" s="259" t="s">
        <v>713</v>
      </c>
      <c r="F96" s="100">
        <f>98+244.8+1392.9</f>
        <v>1735.7</v>
      </c>
    </row>
    <row r="97" spans="1:6" s="80" customFormat="1" ht="12.75">
      <c r="A97" s="14"/>
      <c r="B97" s="16" t="s">
        <v>96</v>
      </c>
      <c r="C97" s="106"/>
      <c r="D97" s="106"/>
      <c r="E97" s="107" t="s">
        <v>97</v>
      </c>
      <c r="F97" s="108">
        <f>F98</f>
        <v>300</v>
      </c>
    </row>
    <row r="98" spans="1:6" ht="38.25">
      <c r="A98" s="78"/>
      <c r="B98" s="84"/>
      <c r="C98" s="111" t="s">
        <v>315</v>
      </c>
      <c r="D98" s="101"/>
      <c r="E98" s="102" t="s">
        <v>98</v>
      </c>
      <c r="F98" s="100">
        <f>F99</f>
        <v>300</v>
      </c>
    </row>
    <row r="99" spans="1:6" ht="12.75">
      <c r="A99" s="78"/>
      <c r="B99" s="82"/>
      <c r="C99" s="39" t="s">
        <v>320</v>
      </c>
      <c r="D99" s="39"/>
      <c r="E99" s="37" t="s">
        <v>268</v>
      </c>
      <c r="F99" s="100">
        <f>F100</f>
        <v>300</v>
      </c>
    </row>
    <row r="100" spans="1:6" ht="12.75">
      <c r="A100" s="78"/>
      <c r="B100" s="82"/>
      <c r="C100" s="101"/>
      <c r="D100" s="101">
        <v>800</v>
      </c>
      <c r="E100" s="102" t="s">
        <v>82</v>
      </c>
      <c r="F100" s="100">
        <f>F101</f>
        <v>300</v>
      </c>
    </row>
    <row r="101" spans="1:6" ht="12.75">
      <c r="A101" s="78"/>
      <c r="B101" s="82"/>
      <c r="C101" s="101"/>
      <c r="D101" s="101">
        <v>870</v>
      </c>
      <c r="E101" s="116" t="s">
        <v>99</v>
      </c>
      <c r="F101" s="100">
        <v>300</v>
      </c>
    </row>
    <row r="102" spans="1:6" ht="12.75">
      <c r="A102" s="78"/>
      <c r="B102" s="82"/>
      <c r="C102" s="82"/>
      <c r="D102" s="3"/>
      <c r="E102" s="2"/>
      <c r="F102" s="81"/>
    </row>
    <row r="103" spans="1:6" s="80" customFormat="1" ht="12.75">
      <c r="A103" s="188"/>
      <c r="B103" s="43" t="s">
        <v>100</v>
      </c>
      <c r="C103" s="43"/>
      <c r="D103" s="43"/>
      <c r="E103" s="89" t="s">
        <v>101</v>
      </c>
      <c r="F103" s="90">
        <f>F104+F120+F130+F139+F151</f>
        <v>11864.800000000001</v>
      </c>
    </row>
    <row r="104" spans="1:6" ht="25.5">
      <c r="A104" s="91"/>
      <c r="B104" s="39"/>
      <c r="C104" s="36" t="s">
        <v>222</v>
      </c>
      <c r="D104" s="39"/>
      <c r="E104" s="37" t="s">
        <v>102</v>
      </c>
      <c r="F104" s="28">
        <f>F111+F114+F117+F108+F105</f>
        <v>4646.3</v>
      </c>
    </row>
    <row r="105" spans="1:6" ht="25.5">
      <c r="A105" s="91"/>
      <c r="B105" s="39"/>
      <c r="C105" s="49" t="s">
        <v>223</v>
      </c>
      <c r="D105" s="31"/>
      <c r="E105" s="45" t="s">
        <v>103</v>
      </c>
      <c r="F105" s="28">
        <f>F106</f>
        <v>722.5</v>
      </c>
    </row>
    <row r="106" spans="1:6" ht="12.75">
      <c r="A106" s="91"/>
      <c r="B106" s="39"/>
      <c r="C106" s="39"/>
      <c r="D106" s="39">
        <v>200</v>
      </c>
      <c r="E106" s="37" t="s">
        <v>80</v>
      </c>
      <c r="F106" s="28">
        <f>F107</f>
        <v>722.5</v>
      </c>
    </row>
    <row r="107" spans="1:6" ht="12.75">
      <c r="A107" s="91"/>
      <c r="B107" s="39"/>
      <c r="C107" s="39"/>
      <c r="D107" s="39">
        <v>240</v>
      </c>
      <c r="E107" s="37" t="s">
        <v>81</v>
      </c>
      <c r="F107" s="28">
        <f>200+304.8+150+67.7</f>
        <v>722.5</v>
      </c>
    </row>
    <row r="108" spans="1:6" ht="38.25">
      <c r="A108" s="91"/>
      <c r="B108" s="39"/>
      <c r="C108" s="36" t="s">
        <v>227</v>
      </c>
      <c r="D108" s="39"/>
      <c r="E108" s="37" t="s">
        <v>104</v>
      </c>
      <c r="F108" s="28">
        <f>F109</f>
        <v>20</v>
      </c>
    </row>
    <row r="109" spans="1:6" ht="12.75">
      <c r="A109" s="91"/>
      <c r="B109" s="39"/>
      <c r="C109" s="39"/>
      <c r="D109" s="39">
        <v>200</v>
      </c>
      <c r="E109" s="37" t="s">
        <v>80</v>
      </c>
      <c r="F109" s="28">
        <f>F110</f>
        <v>20</v>
      </c>
    </row>
    <row r="110" spans="1:6" ht="12.75">
      <c r="A110" s="91"/>
      <c r="B110" s="39"/>
      <c r="C110" s="40"/>
      <c r="D110" s="40">
        <v>240</v>
      </c>
      <c r="E110" s="41" t="s">
        <v>81</v>
      </c>
      <c r="F110" s="28">
        <v>20</v>
      </c>
    </row>
    <row r="111" spans="1:6" ht="25.5">
      <c r="A111" s="91"/>
      <c r="B111" s="39"/>
      <c r="C111" s="36" t="s">
        <v>228</v>
      </c>
      <c r="D111" s="39"/>
      <c r="E111" s="37" t="s">
        <v>30</v>
      </c>
      <c r="F111" s="28">
        <f>F112</f>
        <v>150</v>
      </c>
    </row>
    <row r="112" spans="1:6" ht="12.75">
      <c r="A112" s="91"/>
      <c r="B112" s="39"/>
      <c r="C112" s="39"/>
      <c r="D112" s="39">
        <v>200</v>
      </c>
      <c r="E112" s="37" t="s">
        <v>80</v>
      </c>
      <c r="F112" s="28">
        <f>F113</f>
        <v>150</v>
      </c>
    </row>
    <row r="113" spans="1:6" ht="12.75">
      <c r="A113" s="91"/>
      <c r="B113" s="39"/>
      <c r="C113" s="39"/>
      <c r="D113" s="40">
        <v>240</v>
      </c>
      <c r="E113" s="41" t="s">
        <v>81</v>
      </c>
      <c r="F113" s="28">
        <v>150</v>
      </c>
    </row>
    <row r="114" spans="1:6" ht="38.25">
      <c r="A114" s="91"/>
      <c r="B114" s="31"/>
      <c r="C114" s="31" t="s">
        <v>229</v>
      </c>
      <c r="D114" s="39"/>
      <c r="E114" s="37" t="s">
        <v>197</v>
      </c>
      <c r="F114" s="28">
        <f>F115</f>
        <v>2198</v>
      </c>
    </row>
    <row r="115" spans="1:6" ht="12.75">
      <c r="A115" s="91"/>
      <c r="B115" s="31"/>
      <c r="C115" s="31"/>
      <c r="D115" s="39">
        <v>200</v>
      </c>
      <c r="E115" s="37" t="s">
        <v>80</v>
      </c>
      <c r="F115" s="28">
        <f>F116</f>
        <v>2198</v>
      </c>
    </row>
    <row r="116" spans="1:6" ht="12.75">
      <c r="A116" s="91"/>
      <c r="B116" s="31"/>
      <c r="C116" s="31"/>
      <c r="D116" s="39">
        <v>240</v>
      </c>
      <c r="E116" s="37" t="s">
        <v>81</v>
      </c>
      <c r="F116" s="28">
        <v>2198</v>
      </c>
    </row>
    <row r="117" spans="1:6" ht="38.25">
      <c r="A117" s="91"/>
      <c r="B117" s="31"/>
      <c r="C117" s="36" t="s">
        <v>230</v>
      </c>
      <c r="D117" s="31"/>
      <c r="E117" s="45" t="s">
        <v>150</v>
      </c>
      <c r="F117" s="28">
        <f>F118</f>
        <v>1555.8</v>
      </c>
    </row>
    <row r="118" spans="1:6" ht="25.5">
      <c r="A118" s="91"/>
      <c r="B118" s="31"/>
      <c r="C118" s="31"/>
      <c r="D118" s="42">
        <v>400</v>
      </c>
      <c r="E118" s="47" t="s">
        <v>146</v>
      </c>
      <c r="F118" s="28">
        <f>F119</f>
        <v>1555.8</v>
      </c>
    </row>
    <row r="119" spans="1:6" ht="12.75">
      <c r="A119" s="91"/>
      <c r="B119" s="31"/>
      <c r="C119" s="31"/>
      <c r="D119" s="42">
        <v>410</v>
      </c>
      <c r="E119" s="37" t="s">
        <v>147</v>
      </c>
      <c r="F119" s="28">
        <v>1555.8</v>
      </c>
    </row>
    <row r="120" spans="1:6" ht="12.75">
      <c r="A120" s="91"/>
      <c r="B120" s="31"/>
      <c r="C120" s="36" t="s">
        <v>231</v>
      </c>
      <c r="D120" s="39"/>
      <c r="E120" s="37" t="s">
        <v>112</v>
      </c>
      <c r="F120" s="28">
        <f>F121</f>
        <v>455</v>
      </c>
    </row>
    <row r="121" spans="1:6" ht="38.25" customHeight="1">
      <c r="A121" s="91"/>
      <c r="B121" s="31"/>
      <c r="C121" s="36" t="s">
        <v>650</v>
      </c>
      <c r="D121" s="39"/>
      <c r="E121" s="37" t="s">
        <v>646</v>
      </c>
      <c r="F121" s="28">
        <f>F122+F127</f>
        <v>455</v>
      </c>
    </row>
    <row r="122" spans="1:6" ht="25.5">
      <c r="A122" s="91"/>
      <c r="B122" s="31"/>
      <c r="C122" s="39" t="s">
        <v>652</v>
      </c>
      <c r="D122" s="39"/>
      <c r="E122" s="37" t="s">
        <v>106</v>
      </c>
      <c r="F122" s="28">
        <f>F123+F125</f>
        <v>55</v>
      </c>
    </row>
    <row r="123" spans="1:6" ht="12.75">
      <c r="A123" s="91"/>
      <c r="B123" s="31"/>
      <c r="C123" s="39"/>
      <c r="D123" s="39">
        <v>200</v>
      </c>
      <c r="E123" s="37" t="s">
        <v>80</v>
      </c>
      <c r="F123" s="28">
        <f>F124</f>
        <v>30</v>
      </c>
    </row>
    <row r="124" spans="1:6" ht="12.75">
      <c r="A124" s="91"/>
      <c r="B124" s="31"/>
      <c r="C124" s="39"/>
      <c r="D124" s="39">
        <v>240</v>
      </c>
      <c r="E124" s="37" t="s">
        <v>81</v>
      </c>
      <c r="F124" s="28">
        <v>30</v>
      </c>
    </row>
    <row r="125" spans="1:6" ht="12.75">
      <c r="A125" s="91"/>
      <c r="B125" s="31"/>
      <c r="C125" s="39"/>
      <c r="D125" s="314">
        <v>300</v>
      </c>
      <c r="E125" s="315" t="s">
        <v>175</v>
      </c>
      <c r="F125" s="28">
        <f>F126</f>
        <v>25</v>
      </c>
    </row>
    <row r="126" spans="1:6" ht="12.75">
      <c r="A126" s="91"/>
      <c r="B126" s="31"/>
      <c r="C126" s="39"/>
      <c r="D126" s="314">
        <v>350</v>
      </c>
      <c r="E126" s="315" t="s">
        <v>875</v>
      </c>
      <c r="F126" s="28">
        <v>25</v>
      </c>
    </row>
    <row r="127" spans="1:6" ht="25.5">
      <c r="A127" s="91"/>
      <c r="B127" s="31"/>
      <c r="C127" s="39" t="s">
        <v>653</v>
      </c>
      <c r="D127" s="39"/>
      <c r="E127" s="37" t="s">
        <v>107</v>
      </c>
      <c r="F127" s="28">
        <f>F128</f>
        <v>400</v>
      </c>
    </row>
    <row r="128" spans="1:6" ht="12.75">
      <c r="A128" s="91"/>
      <c r="B128" s="31"/>
      <c r="C128" s="39"/>
      <c r="D128" s="39">
        <v>200</v>
      </c>
      <c r="E128" s="37" t="s">
        <v>80</v>
      </c>
      <c r="F128" s="28">
        <f>F129</f>
        <v>400</v>
      </c>
    </row>
    <row r="129" spans="1:6" ht="12.75">
      <c r="A129" s="91"/>
      <c r="B129" s="31"/>
      <c r="C129" s="39"/>
      <c r="D129" s="39">
        <v>240</v>
      </c>
      <c r="E129" s="37" t="s">
        <v>81</v>
      </c>
      <c r="F129" s="28">
        <v>400</v>
      </c>
    </row>
    <row r="130" spans="1:6" ht="25.5">
      <c r="A130" s="91"/>
      <c r="B130" s="39"/>
      <c r="C130" s="36" t="s">
        <v>234</v>
      </c>
      <c r="D130" s="39"/>
      <c r="E130" s="37" t="s">
        <v>124</v>
      </c>
      <c r="F130" s="28">
        <f>F131</f>
        <v>2542.8999999999996</v>
      </c>
    </row>
    <row r="131" spans="1:6" ht="25.5">
      <c r="A131" s="91"/>
      <c r="B131" s="39"/>
      <c r="C131" s="40" t="s">
        <v>275</v>
      </c>
      <c r="D131" s="53"/>
      <c r="E131" s="37" t="s">
        <v>195</v>
      </c>
      <c r="F131" s="28">
        <f>F132+F136</f>
        <v>2542.8999999999996</v>
      </c>
    </row>
    <row r="132" spans="1:6" ht="25.5">
      <c r="A132" s="91"/>
      <c r="B132" s="39"/>
      <c r="C132" s="40" t="s">
        <v>284</v>
      </c>
      <c r="D132" s="53"/>
      <c r="E132" s="37" t="s">
        <v>283</v>
      </c>
      <c r="F132" s="28">
        <f>F133</f>
        <v>512.8</v>
      </c>
    </row>
    <row r="133" spans="1:6" ht="12.75">
      <c r="A133" s="91"/>
      <c r="B133" s="39"/>
      <c r="C133" s="40" t="s">
        <v>40</v>
      </c>
      <c r="D133" s="53"/>
      <c r="E133" s="62" t="s">
        <v>47</v>
      </c>
      <c r="F133" s="28">
        <f>F134</f>
        <v>512.8</v>
      </c>
    </row>
    <row r="134" spans="1:6" ht="25.5">
      <c r="A134" s="91"/>
      <c r="B134" s="39"/>
      <c r="C134" s="40"/>
      <c r="D134" s="46">
        <v>600</v>
      </c>
      <c r="E134" s="47" t="s">
        <v>105</v>
      </c>
      <c r="F134" s="28">
        <f>F135</f>
        <v>512.8</v>
      </c>
    </row>
    <row r="135" spans="1:6" ht="12.75">
      <c r="A135" s="91"/>
      <c r="B135" s="39"/>
      <c r="C135" s="40"/>
      <c r="D135" s="53">
        <v>610</v>
      </c>
      <c r="E135" s="62" t="s">
        <v>135</v>
      </c>
      <c r="F135" s="28">
        <v>512.8</v>
      </c>
    </row>
    <row r="136" spans="1:6" ht="12.75">
      <c r="A136" s="91"/>
      <c r="B136" s="39"/>
      <c r="C136" s="60" t="s">
        <v>836</v>
      </c>
      <c r="D136" s="46"/>
      <c r="E136" s="47" t="s">
        <v>50</v>
      </c>
      <c r="F136" s="28">
        <f>F137</f>
        <v>2030.1</v>
      </c>
    </row>
    <row r="137" spans="1:6" ht="25.5">
      <c r="A137" s="91"/>
      <c r="B137" s="39"/>
      <c r="C137" s="39"/>
      <c r="D137" s="46">
        <v>600</v>
      </c>
      <c r="E137" s="47" t="s">
        <v>105</v>
      </c>
      <c r="F137" s="28">
        <f>F138</f>
        <v>2030.1</v>
      </c>
    </row>
    <row r="138" spans="1:6" ht="12.75">
      <c r="A138" s="91"/>
      <c r="B138" s="39"/>
      <c r="C138" s="39"/>
      <c r="D138" s="46">
        <v>610</v>
      </c>
      <c r="E138" s="47" t="s">
        <v>135</v>
      </c>
      <c r="F138" s="28">
        <f>1386.5+643.6</f>
        <v>2030.1</v>
      </c>
    </row>
    <row r="139" spans="1:6" ht="25.5">
      <c r="A139" s="91"/>
      <c r="B139" s="39"/>
      <c r="C139" s="36" t="s">
        <v>298</v>
      </c>
      <c r="D139" s="39"/>
      <c r="E139" s="37" t="s">
        <v>862</v>
      </c>
      <c r="F139" s="28">
        <f>F140</f>
        <v>1131</v>
      </c>
    </row>
    <row r="140" spans="1:6" ht="12.75">
      <c r="A140" s="91"/>
      <c r="B140" s="39"/>
      <c r="C140" s="36" t="s">
        <v>299</v>
      </c>
      <c r="D140" s="39"/>
      <c r="E140" s="37" t="s">
        <v>111</v>
      </c>
      <c r="F140" s="28">
        <f>F141+F148</f>
        <v>1131</v>
      </c>
    </row>
    <row r="141" spans="1:6" ht="38.25">
      <c r="A141" s="91"/>
      <c r="B141" s="39"/>
      <c r="C141" s="36" t="s">
        <v>300</v>
      </c>
      <c r="D141" s="39"/>
      <c r="E141" s="37" t="s">
        <v>296</v>
      </c>
      <c r="F141" s="28">
        <f>F142+F145</f>
        <v>1011</v>
      </c>
    </row>
    <row r="142" spans="1:6" ht="12.75">
      <c r="A142" s="91"/>
      <c r="B142" s="39"/>
      <c r="C142" s="36" t="s">
        <v>301</v>
      </c>
      <c r="D142" s="39"/>
      <c r="E142" s="37" t="s">
        <v>358</v>
      </c>
      <c r="F142" s="28">
        <f>F143</f>
        <v>200</v>
      </c>
    </row>
    <row r="143" spans="1:6" ht="12.75">
      <c r="A143" s="91"/>
      <c r="B143" s="39"/>
      <c r="C143" s="39"/>
      <c r="D143" s="39">
        <v>200</v>
      </c>
      <c r="E143" s="37" t="s">
        <v>80</v>
      </c>
      <c r="F143" s="28">
        <f>F144</f>
        <v>200</v>
      </c>
    </row>
    <row r="144" spans="1:7" ht="12.75">
      <c r="A144" s="91"/>
      <c r="B144" s="39"/>
      <c r="C144" s="39"/>
      <c r="D144" s="39">
        <v>240</v>
      </c>
      <c r="E144" s="37" t="s">
        <v>81</v>
      </c>
      <c r="F144" s="28">
        <v>200</v>
      </c>
      <c r="G144" s="85"/>
    </row>
    <row r="145" spans="1:7" ht="12.75">
      <c r="A145" s="91"/>
      <c r="B145" s="39"/>
      <c r="C145" s="36" t="s">
        <v>302</v>
      </c>
      <c r="D145" s="39"/>
      <c r="E145" s="37" t="s">
        <v>297</v>
      </c>
      <c r="F145" s="28">
        <f>F146</f>
        <v>811</v>
      </c>
      <c r="G145" s="85"/>
    </row>
    <row r="146" spans="1:7" ht="12.75">
      <c r="A146" s="91"/>
      <c r="B146" s="39"/>
      <c r="C146" s="39"/>
      <c r="D146" s="39">
        <v>200</v>
      </c>
      <c r="E146" s="37" t="s">
        <v>80</v>
      </c>
      <c r="F146" s="28">
        <f>F147</f>
        <v>811</v>
      </c>
      <c r="G146" s="85"/>
    </row>
    <row r="147" spans="1:7" ht="12.75">
      <c r="A147" s="91"/>
      <c r="B147" s="39"/>
      <c r="C147" s="39"/>
      <c r="D147" s="39">
        <v>240</v>
      </c>
      <c r="E147" s="37" t="s">
        <v>81</v>
      </c>
      <c r="F147" s="28">
        <f>761+50</f>
        <v>811</v>
      </c>
      <c r="G147" s="85"/>
    </row>
    <row r="148" spans="1:7" ht="12.75">
      <c r="A148" s="91"/>
      <c r="B148" s="39"/>
      <c r="C148" s="36" t="s">
        <v>596</v>
      </c>
      <c r="D148" s="39"/>
      <c r="E148" s="38" t="s">
        <v>36</v>
      </c>
      <c r="F148" s="28">
        <f>F149</f>
        <v>120</v>
      </c>
      <c r="G148" s="85"/>
    </row>
    <row r="149" spans="1:7" ht="12.75">
      <c r="A149" s="91"/>
      <c r="B149" s="39"/>
      <c r="C149" s="31"/>
      <c r="D149" s="39">
        <v>200</v>
      </c>
      <c r="E149" s="37" t="s">
        <v>80</v>
      </c>
      <c r="F149" s="28">
        <f>F150</f>
        <v>120</v>
      </c>
      <c r="G149" s="85"/>
    </row>
    <row r="150" spans="1:7" ht="12.75">
      <c r="A150" s="91"/>
      <c r="B150" s="39"/>
      <c r="C150" s="31"/>
      <c r="D150" s="39">
        <v>240</v>
      </c>
      <c r="E150" s="38" t="s">
        <v>81</v>
      </c>
      <c r="F150" s="28">
        <v>120</v>
      </c>
      <c r="G150" s="85"/>
    </row>
    <row r="151" spans="1:6" ht="38.25">
      <c r="A151" s="91"/>
      <c r="B151" s="31"/>
      <c r="C151" s="49" t="s">
        <v>315</v>
      </c>
      <c r="D151" s="39"/>
      <c r="E151" s="37" t="s">
        <v>98</v>
      </c>
      <c r="F151" s="28">
        <f>F152+F156+F159</f>
        <v>3089.6</v>
      </c>
    </row>
    <row r="152" spans="1:6" ht="38.25">
      <c r="A152" s="91"/>
      <c r="B152" s="39"/>
      <c r="C152" s="51" t="s">
        <v>319</v>
      </c>
      <c r="D152" s="42"/>
      <c r="E152" s="37" t="s">
        <v>110</v>
      </c>
      <c r="F152" s="28">
        <f>F153</f>
        <v>200</v>
      </c>
    </row>
    <row r="153" spans="1:6" ht="12.75">
      <c r="A153" s="91"/>
      <c r="B153" s="39"/>
      <c r="C153" s="42"/>
      <c r="D153" s="42">
        <v>800</v>
      </c>
      <c r="E153" s="37" t="s">
        <v>82</v>
      </c>
      <c r="F153" s="28">
        <f>F154+F155</f>
        <v>200</v>
      </c>
    </row>
    <row r="154" spans="1:6" ht="12.75">
      <c r="A154" s="91"/>
      <c r="B154" s="39"/>
      <c r="C154" s="42"/>
      <c r="D154" s="42">
        <v>830</v>
      </c>
      <c r="E154" s="38" t="s">
        <v>83</v>
      </c>
      <c r="F154" s="28">
        <v>200</v>
      </c>
    </row>
    <row r="155" spans="1:6" ht="12.75">
      <c r="A155" s="91"/>
      <c r="B155" s="39"/>
      <c r="C155" s="42"/>
      <c r="D155" s="39">
        <v>850</v>
      </c>
      <c r="E155" s="37" t="s">
        <v>84</v>
      </c>
      <c r="F155" s="28">
        <v>0</v>
      </c>
    </row>
    <row r="156" spans="1:6" ht="25.5">
      <c r="A156" s="91"/>
      <c r="B156" s="39"/>
      <c r="C156" s="36" t="s">
        <v>317</v>
      </c>
      <c r="D156" s="39"/>
      <c r="E156" s="37" t="s">
        <v>108</v>
      </c>
      <c r="F156" s="28">
        <f>F157</f>
        <v>40</v>
      </c>
    </row>
    <row r="157" spans="1:6" ht="12.75">
      <c r="A157" s="91"/>
      <c r="B157" s="39"/>
      <c r="C157" s="39"/>
      <c r="D157" s="39">
        <v>200</v>
      </c>
      <c r="E157" s="37" t="s">
        <v>80</v>
      </c>
      <c r="F157" s="28">
        <f>F158</f>
        <v>40</v>
      </c>
    </row>
    <row r="158" spans="1:6" ht="12.75">
      <c r="A158" s="91"/>
      <c r="B158" s="39"/>
      <c r="C158" s="39"/>
      <c r="D158" s="39">
        <v>240</v>
      </c>
      <c r="E158" s="37" t="s">
        <v>81</v>
      </c>
      <c r="F158" s="28">
        <v>40</v>
      </c>
    </row>
    <row r="159" spans="1:6" ht="38.25">
      <c r="A159" s="91"/>
      <c r="B159" s="39"/>
      <c r="C159" s="42" t="s">
        <v>597</v>
      </c>
      <c r="D159" s="54"/>
      <c r="E159" s="184" t="s">
        <v>598</v>
      </c>
      <c r="F159" s="28">
        <f>F160</f>
        <v>2849.6</v>
      </c>
    </row>
    <row r="160" spans="1:6" ht="12.75">
      <c r="A160" s="91"/>
      <c r="B160" s="39"/>
      <c r="C160" s="39"/>
      <c r="D160" s="39">
        <v>200</v>
      </c>
      <c r="E160" s="37" t="s">
        <v>80</v>
      </c>
      <c r="F160" s="28">
        <f>F161</f>
        <v>2849.6</v>
      </c>
    </row>
    <row r="161" spans="1:6" ht="12.75">
      <c r="A161" s="91"/>
      <c r="B161" s="39"/>
      <c r="C161" s="39"/>
      <c r="D161" s="39">
        <v>240</v>
      </c>
      <c r="E161" s="37" t="s">
        <v>81</v>
      </c>
      <c r="F161" s="28">
        <f>2852.2-2.6</f>
        <v>2849.6</v>
      </c>
    </row>
    <row r="162" spans="1:6" ht="25.5">
      <c r="A162" s="91"/>
      <c r="B162" s="32" t="s">
        <v>117</v>
      </c>
      <c r="C162" s="32"/>
      <c r="D162" s="32"/>
      <c r="E162" s="34" t="s">
        <v>118</v>
      </c>
      <c r="F162" s="90">
        <f>F163+F171+F178</f>
        <v>1359.8</v>
      </c>
    </row>
    <row r="163" spans="1:6" s="80" customFormat="1" ht="25.5">
      <c r="A163" s="188"/>
      <c r="B163" s="32" t="s">
        <v>119</v>
      </c>
      <c r="C163" s="32"/>
      <c r="D163" s="32"/>
      <c r="E163" s="34" t="s">
        <v>120</v>
      </c>
      <c r="F163" s="90">
        <f aca="true" t="shared" si="0" ref="F163:F169">F164</f>
        <v>555.5</v>
      </c>
    </row>
    <row r="164" spans="1:6" s="80" customFormat="1" ht="25.5">
      <c r="A164" s="188"/>
      <c r="B164" s="32"/>
      <c r="C164" s="36" t="s">
        <v>234</v>
      </c>
      <c r="D164" s="39"/>
      <c r="E164" s="37" t="s">
        <v>124</v>
      </c>
      <c r="F164" s="28">
        <f t="shared" si="0"/>
        <v>555.5</v>
      </c>
    </row>
    <row r="165" spans="1:6" s="80" customFormat="1" ht="25.5">
      <c r="A165" s="188"/>
      <c r="B165" s="32"/>
      <c r="C165" s="36" t="s">
        <v>258</v>
      </c>
      <c r="D165" s="39"/>
      <c r="E165" s="37" t="s">
        <v>262</v>
      </c>
      <c r="F165" s="28">
        <f t="shared" si="0"/>
        <v>555.5</v>
      </c>
    </row>
    <row r="166" spans="1:6" ht="25.5">
      <c r="A166" s="91"/>
      <c r="B166" s="39"/>
      <c r="C166" s="36" t="s">
        <v>264</v>
      </c>
      <c r="D166" s="39"/>
      <c r="E166" s="37" t="s">
        <v>265</v>
      </c>
      <c r="F166" s="28">
        <f t="shared" si="0"/>
        <v>555.5</v>
      </c>
    </row>
    <row r="167" spans="1:6" ht="12.75">
      <c r="A167" s="91"/>
      <c r="B167" s="39"/>
      <c r="C167" s="36" t="s">
        <v>266</v>
      </c>
      <c r="D167" s="39"/>
      <c r="E167" s="37" t="s">
        <v>267</v>
      </c>
      <c r="F167" s="28">
        <f t="shared" si="0"/>
        <v>555.5</v>
      </c>
    </row>
    <row r="168" spans="1:6" ht="38.25">
      <c r="A168" s="91"/>
      <c r="B168" s="39"/>
      <c r="C168" s="36" t="s">
        <v>269</v>
      </c>
      <c r="D168" s="39"/>
      <c r="E168" s="37" t="s">
        <v>121</v>
      </c>
      <c r="F168" s="28">
        <f t="shared" si="0"/>
        <v>555.5</v>
      </c>
    </row>
    <row r="169" spans="1:6" ht="12.75">
      <c r="A169" s="188"/>
      <c r="B169" s="92"/>
      <c r="C169" s="39"/>
      <c r="D169" s="46">
        <v>500</v>
      </c>
      <c r="E169" s="47" t="s">
        <v>95</v>
      </c>
      <c r="F169" s="28">
        <f t="shared" si="0"/>
        <v>555.5</v>
      </c>
    </row>
    <row r="170" spans="1:6" ht="12.75">
      <c r="A170" s="188"/>
      <c r="B170" s="39"/>
      <c r="C170" s="39"/>
      <c r="D170" s="46">
        <v>540</v>
      </c>
      <c r="E170" s="47" t="s">
        <v>65</v>
      </c>
      <c r="F170" s="28">
        <v>555.5</v>
      </c>
    </row>
    <row r="171" spans="1:6" s="80" customFormat="1" ht="12.75">
      <c r="A171" s="188"/>
      <c r="B171" s="32" t="s">
        <v>122</v>
      </c>
      <c r="C171" s="32"/>
      <c r="D171" s="32"/>
      <c r="E171" s="93" t="s">
        <v>123</v>
      </c>
      <c r="F171" s="90">
        <f aca="true" t="shared" si="1" ref="F171:F176">F172</f>
        <v>595</v>
      </c>
    </row>
    <row r="172" spans="1:6" ht="25.5">
      <c r="A172" s="188"/>
      <c r="B172" s="39"/>
      <c r="C172" s="36" t="s">
        <v>234</v>
      </c>
      <c r="D172" s="39"/>
      <c r="E172" s="37" t="s">
        <v>124</v>
      </c>
      <c r="F172" s="28">
        <f t="shared" si="1"/>
        <v>595</v>
      </c>
    </row>
    <row r="173" spans="1:6" ht="25.5">
      <c r="A173" s="188"/>
      <c r="B173" s="39"/>
      <c r="C173" s="36" t="s">
        <v>258</v>
      </c>
      <c r="D173" s="39"/>
      <c r="E173" s="37" t="s">
        <v>262</v>
      </c>
      <c r="F173" s="28">
        <f t="shared" si="1"/>
        <v>595</v>
      </c>
    </row>
    <row r="174" spans="1:6" ht="41.25" customHeight="1">
      <c r="A174" s="188"/>
      <c r="B174" s="39"/>
      <c r="C174" s="36" t="s">
        <v>260</v>
      </c>
      <c r="D174" s="39"/>
      <c r="E174" s="37" t="s">
        <v>259</v>
      </c>
      <c r="F174" s="28">
        <f t="shared" si="1"/>
        <v>595</v>
      </c>
    </row>
    <row r="175" spans="1:6" ht="25.5">
      <c r="A175" s="188"/>
      <c r="B175" s="91"/>
      <c r="C175" s="36" t="s">
        <v>261</v>
      </c>
      <c r="D175" s="39"/>
      <c r="E175" s="37" t="s">
        <v>263</v>
      </c>
      <c r="F175" s="28">
        <f t="shared" si="1"/>
        <v>595</v>
      </c>
    </row>
    <row r="176" spans="1:6" ht="12.75">
      <c r="A176" s="188"/>
      <c r="B176" s="91"/>
      <c r="C176" s="39"/>
      <c r="D176" s="39">
        <v>200</v>
      </c>
      <c r="E176" s="37" t="s">
        <v>80</v>
      </c>
      <c r="F176" s="28">
        <f t="shared" si="1"/>
        <v>595</v>
      </c>
    </row>
    <row r="177" spans="1:7" ht="12.75">
      <c r="A177" s="188"/>
      <c r="B177" s="94"/>
      <c r="C177" s="39"/>
      <c r="D177" s="39">
        <v>240</v>
      </c>
      <c r="E177" s="38" t="s">
        <v>81</v>
      </c>
      <c r="F177" s="28">
        <f>600-5</f>
        <v>595</v>
      </c>
      <c r="G177" s="85"/>
    </row>
    <row r="178" spans="1:6" s="80" customFormat="1" ht="25.5">
      <c r="A178" s="188"/>
      <c r="B178" s="52" t="s">
        <v>125</v>
      </c>
      <c r="C178" s="32"/>
      <c r="D178" s="32"/>
      <c r="E178" s="34" t="s">
        <v>126</v>
      </c>
      <c r="F178" s="90">
        <f>F179+F193</f>
        <v>209.3</v>
      </c>
    </row>
    <row r="179" spans="1:6" ht="30.75" customHeight="1">
      <c r="A179" s="91"/>
      <c r="B179" s="32"/>
      <c r="C179" s="36" t="s">
        <v>298</v>
      </c>
      <c r="D179" s="39"/>
      <c r="E179" s="37" t="s">
        <v>862</v>
      </c>
      <c r="F179" s="28">
        <f>F180</f>
        <v>204.3</v>
      </c>
    </row>
    <row r="180" spans="1:6" ht="12.75">
      <c r="A180" s="91"/>
      <c r="B180" s="32"/>
      <c r="C180" s="36" t="s">
        <v>299</v>
      </c>
      <c r="D180" s="39"/>
      <c r="E180" s="37" t="s">
        <v>111</v>
      </c>
      <c r="F180" s="28">
        <f>F181</f>
        <v>204.3</v>
      </c>
    </row>
    <row r="181" spans="1:6" ht="38.25">
      <c r="A181" s="91"/>
      <c r="B181" s="32"/>
      <c r="C181" s="36" t="s">
        <v>300</v>
      </c>
      <c r="D181" s="39"/>
      <c r="E181" s="37" t="s">
        <v>296</v>
      </c>
      <c r="F181" s="28">
        <f>F182+F187+F190</f>
        <v>204.3</v>
      </c>
    </row>
    <row r="182" spans="1:6" ht="38.25">
      <c r="A182" s="91"/>
      <c r="B182" s="32"/>
      <c r="C182" s="36" t="s">
        <v>305</v>
      </c>
      <c r="D182" s="39"/>
      <c r="E182" s="37" t="s">
        <v>192</v>
      </c>
      <c r="F182" s="28">
        <f>F185+F183</f>
        <v>100.7</v>
      </c>
    </row>
    <row r="183" spans="1:6" ht="38.25">
      <c r="A183" s="91"/>
      <c r="B183" s="32"/>
      <c r="C183" s="31"/>
      <c r="D183" s="39">
        <v>100</v>
      </c>
      <c r="E183" s="37" t="s">
        <v>75</v>
      </c>
      <c r="F183" s="28">
        <f>F184</f>
        <v>60.7</v>
      </c>
    </row>
    <row r="184" spans="1:6" ht="12.75">
      <c r="A184" s="91"/>
      <c r="B184" s="32"/>
      <c r="C184" s="31"/>
      <c r="D184" s="197">
        <v>110</v>
      </c>
      <c r="E184" s="47" t="s">
        <v>841</v>
      </c>
      <c r="F184" s="28">
        <v>60.7</v>
      </c>
    </row>
    <row r="185" spans="1:6" ht="12.75">
      <c r="A185" s="91"/>
      <c r="B185" s="32"/>
      <c r="C185" s="31"/>
      <c r="D185" s="39">
        <v>200</v>
      </c>
      <c r="E185" s="37" t="s">
        <v>80</v>
      </c>
      <c r="F185" s="28">
        <f>F186</f>
        <v>40</v>
      </c>
    </row>
    <row r="186" spans="1:6" ht="12.75">
      <c r="A186" s="91"/>
      <c r="B186" s="32"/>
      <c r="C186" s="31"/>
      <c r="D186" s="39">
        <v>240</v>
      </c>
      <c r="E186" s="38" t="s">
        <v>81</v>
      </c>
      <c r="F186" s="28">
        <v>40</v>
      </c>
    </row>
    <row r="187" spans="1:6" ht="25.5">
      <c r="A187" s="91"/>
      <c r="B187" s="32"/>
      <c r="C187" s="95" t="s">
        <v>43</v>
      </c>
      <c r="D187" s="95"/>
      <c r="E187" s="96" t="s">
        <v>42</v>
      </c>
      <c r="F187" s="28">
        <f>F188</f>
        <v>100.3</v>
      </c>
    </row>
    <row r="188" spans="1:6" ht="38.25">
      <c r="A188" s="91"/>
      <c r="B188" s="32"/>
      <c r="C188" s="50"/>
      <c r="D188" s="39">
        <v>100</v>
      </c>
      <c r="E188" s="37" t="s">
        <v>75</v>
      </c>
      <c r="F188" s="28">
        <f>F189</f>
        <v>100.3</v>
      </c>
    </row>
    <row r="189" spans="1:6" ht="12.75">
      <c r="A189" s="91"/>
      <c r="B189" s="32"/>
      <c r="C189" s="50"/>
      <c r="D189" s="197">
        <v>110</v>
      </c>
      <c r="E189" s="47" t="s">
        <v>841</v>
      </c>
      <c r="F189" s="28">
        <v>100.3</v>
      </c>
    </row>
    <row r="190" spans="1:6" ht="38.25">
      <c r="A190" s="91"/>
      <c r="B190" s="32"/>
      <c r="C190" s="95" t="s">
        <v>45</v>
      </c>
      <c r="D190" s="95"/>
      <c r="E190" s="96" t="s">
        <v>44</v>
      </c>
      <c r="F190" s="28">
        <f>F191</f>
        <v>3.3</v>
      </c>
    </row>
    <row r="191" spans="1:6" ht="12.75">
      <c r="A191" s="91"/>
      <c r="B191" s="32"/>
      <c r="C191" s="31"/>
      <c r="D191" s="39">
        <v>200</v>
      </c>
      <c r="E191" s="37" t="s">
        <v>80</v>
      </c>
      <c r="F191" s="28">
        <f>F192</f>
        <v>3.3</v>
      </c>
    </row>
    <row r="192" spans="1:6" ht="12.75">
      <c r="A192" s="91"/>
      <c r="B192" s="32"/>
      <c r="C192" s="31"/>
      <c r="D192" s="39">
        <v>240</v>
      </c>
      <c r="E192" s="38" t="s">
        <v>81</v>
      </c>
      <c r="F192" s="28">
        <v>3.3</v>
      </c>
    </row>
    <row r="193" spans="1:6" ht="76.5">
      <c r="A193" s="91"/>
      <c r="B193" s="32"/>
      <c r="C193" s="58" t="s">
        <v>870</v>
      </c>
      <c r="D193" s="39"/>
      <c r="E193" s="37" t="s">
        <v>869</v>
      </c>
      <c r="F193" s="28">
        <f>F194</f>
        <v>5</v>
      </c>
    </row>
    <row r="194" spans="1:6" ht="38.25">
      <c r="A194" s="91"/>
      <c r="B194" s="32"/>
      <c r="C194" s="58" t="s">
        <v>872</v>
      </c>
      <c r="D194" s="39"/>
      <c r="E194" s="37" t="s">
        <v>871</v>
      </c>
      <c r="F194" s="28">
        <f>F195</f>
        <v>5</v>
      </c>
    </row>
    <row r="195" spans="1:6" ht="12.75">
      <c r="A195" s="91"/>
      <c r="B195" s="32"/>
      <c r="C195" s="31"/>
      <c r="D195" s="39">
        <v>200</v>
      </c>
      <c r="E195" s="37" t="s">
        <v>80</v>
      </c>
      <c r="F195" s="28">
        <f>F196</f>
        <v>5</v>
      </c>
    </row>
    <row r="196" spans="1:6" ht="12.75">
      <c r="A196" s="91"/>
      <c r="B196" s="32"/>
      <c r="C196" s="31"/>
      <c r="D196" s="39">
        <v>240</v>
      </c>
      <c r="E196" s="38" t="s">
        <v>81</v>
      </c>
      <c r="F196" s="28">
        <v>5</v>
      </c>
    </row>
    <row r="197" spans="1:6" ht="12.75">
      <c r="A197" s="91"/>
      <c r="B197" s="32" t="s">
        <v>128</v>
      </c>
      <c r="C197" s="32"/>
      <c r="D197" s="32"/>
      <c r="E197" s="93" t="s">
        <v>129</v>
      </c>
      <c r="F197" s="90">
        <f>F205+F252+F198</f>
        <v>33755.5</v>
      </c>
    </row>
    <row r="198" spans="1:6" ht="12.75">
      <c r="A198" s="91"/>
      <c r="B198" s="94" t="s">
        <v>198</v>
      </c>
      <c r="C198" s="43"/>
      <c r="D198" s="43"/>
      <c r="E198" s="93" t="s">
        <v>199</v>
      </c>
      <c r="F198" s="90">
        <f aca="true" t="shared" si="2" ref="F198:F203">F199</f>
        <v>516</v>
      </c>
    </row>
    <row r="199" spans="1:6" ht="25.5">
      <c r="A199" s="91"/>
      <c r="B199" s="32"/>
      <c r="C199" s="36" t="s">
        <v>234</v>
      </c>
      <c r="D199" s="39"/>
      <c r="E199" s="37" t="s">
        <v>124</v>
      </c>
      <c r="F199" s="28">
        <f t="shared" si="2"/>
        <v>516</v>
      </c>
    </row>
    <row r="200" spans="1:6" ht="25.5">
      <c r="A200" s="91"/>
      <c r="B200" s="32"/>
      <c r="C200" s="40" t="s">
        <v>275</v>
      </c>
      <c r="D200" s="53"/>
      <c r="E200" s="37" t="s">
        <v>195</v>
      </c>
      <c r="F200" s="28">
        <f t="shared" si="2"/>
        <v>516</v>
      </c>
    </row>
    <row r="201" spans="1:6" ht="25.5">
      <c r="A201" s="91"/>
      <c r="B201" s="32"/>
      <c r="C201" s="40" t="s">
        <v>284</v>
      </c>
      <c r="D201" s="53"/>
      <c r="E201" s="37" t="s">
        <v>283</v>
      </c>
      <c r="F201" s="28">
        <f t="shared" si="2"/>
        <v>516</v>
      </c>
    </row>
    <row r="202" spans="1:6" ht="25.5">
      <c r="A202" s="91"/>
      <c r="B202" s="32"/>
      <c r="C202" s="39" t="s">
        <v>285</v>
      </c>
      <c r="D202" s="54"/>
      <c r="E202" s="47" t="s">
        <v>282</v>
      </c>
      <c r="F202" s="28">
        <f t="shared" si="2"/>
        <v>516</v>
      </c>
    </row>
    <row r="203" spans="1:6" ht="25.5">
      <c r="A203" s="91"/>
      <c r="B203" s="32"/>
      <c r="C203" s="42"/>
      <c r="D203" s="54">
        <v>600</v>
      </c>
      <c r="E203" s="47" t="s">
        <v>105</v>
      </c>
      <c r="F203" s="28">
        <f t="shared" si="2"/>
        <v>516</v>
      </c>
    </row>
    <row r="204" spans="1:6" ht="12.75">
      <c r="A204" s="91"/>
      <c r="B204" s="32"/>
      <c r="C204" s="42"/>
      <c r="D204" s="54">
        <v>610</v>
      </c>
      <c r="E204" s="55" t="s">
        <v>135</v>
      </c>
      <c r="F204" s="28">
        <v>516</v>
      </c>
    </row>
    <row r="205" spans="1:6" ht="12.75">
      <c r="A205" s="91"/>
      <c r="B205" s="94" t="s">
        <v>130</v>
      </c>
      <c r="C205" s="56"/>
      <c r="D205" s="56"/>
      <c r="E205" s="93" t="s">
        <v>131</v>
      </c>
      <c r="F205" s="90">
        <f>F206+F222++F247</f>
        <v>31265.100000000002</v>
      </c>
    </row>
    <row r="206" spans="1:6" ht="25.5">
      <c r="A206" s="91"/>
      <c r="B206" s="94"/>
      <c r="C206" s="36" t="s">
        <v>220</v>
      </c>
      <c r="D206" s="39"/>
      <c r="E206" s="37" t="s">
        <v>132</v>
      </c>
      <c r="F206" s="28">
        <f>F207</f>
        <v>5906.299999999999</v>
      </c>
    </row>
    <row r="207" spans="1:6" ht="38.25">
      <c r="A207" s="91"/>
      <c r="B207" s="94"/>
      <c r="C207" s="42" t="s">
        <v>221</v>
      </c>
      <c r="D207" s="54"/>
      <c r="E207" s="47" t="s">
        <v>133</v>
      </c>
      <c r="F207" s="28">
        <f>F208+F211+F215+F219</f>
        <v>5906.299999999999</v>
      </c>
    </row>
    <row r="208" spans="1:6" ht="38.25">
      <c r="A208" s="91"/>
      <c r="B208" s="94"/>
      <c r="C208" s="51" t="s">
        <v>616</v>
      </c>
      <c r="D208" s="56"/>
      <c r="E208" s="37" t="s">
        <v>874</v>
      </c>
      <c r="F208" s="28">
        <f>F209</f>
        <v>4576.9</v>
      </c>
    </row>
    <row r="209" spans="1:6" ht="12.75">
      <c r="A209" s="91"/>
      <c r="B209" s="94"/>
      <c r="C209" s="56"/>
      <c r="D209" s="46">
        <v>500</v>
      </c>
      <c r="E209" s="47" t="s">
        <v>95</v>
      </c>
      <c r="F209" s="28">
        <f>F210</f>
        <v>4576.9</v>
      </c>
    </row>
    <row r="210" spans="1:6" ht="12.75">
      <c r="A210" s="91"/>
      <c r="B210" s="94"/>
      <c r="C210" s="57"/>
      <c r="D210" s="46">
        <v>540</v>
      </c>
      <c r="E210" s="47" t="s">
        <v>65</v>
      </c>
      <c r="F210" s="28">
        <v>4576.9</v>
      </c>
    </row>
    <row r="211" spans="1:6" ht="25.5">
      <c r="A211" s="91"/>
      <c r="B211" s="94"/>
      <c r="C211" s="42" t="s">
        <v>702</v>
      </c>
      <c r="D211" s="54"/>
      <c r="E211" s="47" t="s">
        <v>703</v>
      </c>
      <c r="F211" s="28">
        <f>F212</f>
        <v>300</v>
      </c>
    </row>
    <row r="212" spans="1:6" ht="25.5">
      <c r="A212" s="91"/>
      <c r="B212" s="94"/>
      <c r="C212" s="42"/>
      <c r="D212" s="42">
        <v>400</v>
      </c>
      <c r="E212" s="47" t="s">
        <v>146</v>
      </c>
      <c r="F212" s="28">
        <f>F213</f>
        <v>300</v>
      </c>
    </row>
    <row r="213" spans="1:6" ht="12.75">
      <c r="A213" s="91"/>
      <c r="B213" s="94"/>
      <c r="C213" s="42"/>
      <c r="D213" s="42">
        <v>410</v>
      </c>
      <c r="E213" s="37" t="s">
        <v>147</v>
      </c>
      <c r="F213" s="28">
        <v>300</v>
      </c>
    </row>
    <row r="214" spans="1:6" ht="51">
      <c r="A214" s="91"/>
      <c r="B214" s="94"/>
      <c r="C214" s="120" t="s">
        <v>665</v>
      </c>
      <c r="D214" s="46"/>
      <c r="E214" s="47" t="s">
        <v>663</v>
      </c>
      <c r="F214" s="28">
        <f>F215</f>
        <v>970.4</v>
      </c>
    </row>
    <row r="215" spans="1:6" ht="51">
      <c r="A215" s="91"/>
      <c r="B215" s="94"/>
      <c r="C215" s="120" t="s">
        <v>666</v>
      </c>
      <c r="D215" s="46"/>
      <c r="E215" s="47" t="s">
        <v>664</v>
      </c>
      <c r="F215" s="28">
        <f>F216</f>
        <v>970.4</v>
      </c>
    </row>
    <row r="216" spans="1:6" ht="25.5">
      <c r="A216" s="91"/>
      <c r="B216" s="94"/>
      <c r="C216" s="57"/>
      <c r="D216" s="42">
        <v>400</v>
      </c>
      <c r="E216" s="47" t="s">
        <v>146</v>
      </c>
      <c r="F216" s="28">
        <f>F217</f>
        <v>970.4</v>
      </c>
    </row>
    <row r="217" spans="1:6" ht="12.75">
      <c r="A217" s="91"/>
      <c r="B217" s="94"/>
      <c r="C217" s="57"/>
      <c r="D217" s="42">
        <v>410</v>
      </c>
      <c r="E217" s="37" t="s">
        <v>147</v>
      </c>
      <c r="F217" s="28">
        <v>970.4</v>
      </c>
    </row>
    <row r="218" spans="1:6" ht="51">
      <c r="A218" s="91"/>
      <c r="B218" s="94"/>
      <c r="C218" s="42" t="s">
        <v>626</v>
      </c>
      <c r="D218" s="46"/>
      <c r="E218" s="47" t="s">
        <v>622</v>
      </c>
      <c r="F218" s="28">
        <f>F219</f>
        <v>59</v>
      </c>
    </row>
    <row r="219" spans="1:6" ht="51">
      <c r="A219" s="91"/>
      <c r="B219" s="94"/>
      <c r="C219" s="42" t="s">
        <v>627</v>
      </c>
      <c r="D219" s="54"/>
      <c r="E219" s="37" t="s">
        <v>620</v>
      </c>
      <c r="F219" s="28">
        <f>F220</f>
        <v>59</v>
      </c>
    </row>
    <row r="220" spans="1:6" ht="25.5">
      <c r="A220" s="91"/>
      <c r="B220" s="94"/>
      <c r="C220" s="42"/>
      <c r="D220" s="42">
        <v>400</v>
      </c>
      <c r="E220" s="47" t="s">
        <v>146</v>
      </c>
      <c r="F220" s="28">
        <f>F221</f>
        <v>59</v>
      </c>
    </row>
    <row r="221" spans="1:6" ht="12.75">
      <c r="A221" s="91"/>
      <c r="B221" s="94"/>
      <c r="C221" s="42"/>
      <c r="D221" s="42">
        <v>410</v>
      </c>
      <c r="E221" s="37" t="s">
        <v>147</v>
      </c>
      <c r="F221" s="28">
        <v>59</v>
      </c>
    </row>
    <row r="222" spans="1:6" ht="25.5">
      <c r="A222" s="91"/>
      <c r="B222" s="91"/>
      <c r="C222" s="36" t="s">
        <v>234</v>
      </c>
      <c r="D222" s="39"/>
      <c r="E222" s="37" t="s">
        <v>124</v>
      </c>
      <c r="F222" s="28">
        <f>F223+F238+F243</f>
        <v>24558.800000000003</v>
      </c>
    </row>
    <row r="223" spans="1:6" ht="25.5">
      <c r="A223" s="91"/>
      <c r="B223" s="91"/>
      <c r="C223" s="36" t="s">
        <v>252</v>
      </c>
      <c r="D223" s="39"/>
      <c r="E223" s="37" t="s">
        <v>193</v>
      </c>
      <c r="F223" s="28">
        <f>F224</f>
        <v>23176.4</v>
      </c>
    </row>
    <row r="224" spans="1:6" ht="38.25">
      <c r="A224" s="91"/>
      <c r="B224" s="91"/>
      <c r="C224" s="36" t="s">
        <v>254</v>
      </c>
      <c r="D224" s="39"/>
      <c r="E224" s="37" t="s">
        <v>253</v>
      </c>
      <c r="F224" s="28">
        <f>F225+F228+F233</f>
        <v>23176.4</v>
      </c>
    </row>
    <row r="225" spans="1:6" ht="25.5">
      <c r="A225" s="91"/>
      <c r="B225" s="91"/>
      <c r="C225" s="36" t="s">
        <v>255</v>
      </c>
      <c r="D225" s="39"/>
      <c r="E225" s="37" t="s">
        <v>134</v>
      </c>
      <c r="F225" s="28">
        <f>F226</f>
        <v>15062.2</v>
      </c>
    </row>
    <row r="226" spans="1:6" ht="25.5">
      <c r="A226" s="91"/>
      <c r="B226" s="91"/>
      <c r="C226" s="56"/>
      <c r="D226" s="54">
        <v>600</v>
      </c>
      <c r="E226" s="47" t="s">
        <v>105</v>
      </c>
      <c r="F226" s="28">
        <f>F227</f>
        <v>15062.2</v>
      </c>
    </row>
    <row r="227" spans="1:6" ht="12.75">
      <c r="A227" s="91"/>
      <c r="B227" s="91"/>
      <c r="C227" s="56"/>
      <c r="D227" s="54">
        <v>610</v>
      </c>
      <c r="E227" s="55" t="s">
        <v>135</v>
      </c>
      <c r="F227" s="28">
        <v>15062.2</v>
      </c>
    </row>
    <row r="228" spans="1:6" ht="25.5">
      <c r="A228" s="91"/>
      <c r="B228" s="91"/>
      <c r="C228" s="36" t="s">
        <v>256</v>
      </c>
      <c r="D228" s="58"/>
      <c r="E228" s="45" t="s">
        <v>257</v>
      </c>
      <c r="F228" s="28">
        <f>F229+F231</f>
        <v>7105.8</v>
      </c>
    </row>
    <row r="229" spans="1:6" ht="25.5">
      <c r="A229" s="91"/>
      <c r="B229" s="91"/>
      <c r="C229" s="42"/>
      <c r="D229" s="54">
        <v>600</v>
      </c>
      <c r="E229" s="47" t="s">
        <v>105</v>
      </c>
      <c r="F229" s="28">
        <f>F230</f>
        <v>3785.8</v>
      </c>
    </row>
    <row r="230" spans="1:6" ht="12.75">
      <c r="A230" s="91"/>
      <c r="B230" s="91"/>
      <c r="C230" s="42"/>
      <c r="D230" s="54">
        <v>610</v>
      </c>
      <c r="E230" s="55" t="s">
        <v>135</v>
      </c>
      <c r="F230" s="28">
        <v>3785.8</v>
      </c>
    </row>
    <row r="231" spans="1:6" ht="12.75">
      <c r="A231" s="91"/>
      <c r="B231" s="91"/>
      <c r="C231" s="58"/>
      <c r="D231" s="36" t="s">
        <v>140</v>
      </c>
      <c r="E231" s="37" t="s">
        <v>80</v>
      </c>
      <c r="F231" s="28">
        <f>F232</f>
        <v>3320</v>
      </c>
    </row>
    <row r="232" spans="1:6" ht="12.75">
      <c r="A232" s="91"/>
      <c r="B232" s="91"/>
      <c r="C232" s="58"/>
      <c r="D232" s="36" t="s">
        <v>141</v>
      </c>
      <c r="E232" s="38" t="s">
        <v>81</v>
      </c>
      <c r="F232" s="28">
        <v>3320</v>
      </c>
    </row>
    <row r="233" spans="1:6" ht="25.5">
      <c r="A233" s="91"/>
      <c r="B233" s="91"/>
      <c r="C233" s="36" t="s">
        <v>634</v>
      </c>
      <c r="D233" s="58"/>
      <c r="E233" s="45" t="s">
        <v>257</v>
      </c>
      <c r="F233" s="28">
        <f>F234</f>
        <v>1008.4</v>
      </c>
    </row>
    <row r="234" spans="1:6" ht="12.75">
      <c r="A234" s="91"/>
      <c r="B234" s="91"/>
      <c r="C234" s="58"/>
      <c r="D234" s="46">
        <v>500</v>
      </c>
      <c r="E234" s="47" t="s">
        <v>95</v>
      </c>
      <c r="F234" s="28">
        <f>F235</f>
        <v>1008.4</v>
      </c>
    </row>
    <row r="235" spans="1:6" ht="12.75">
      <c r="A235" s="91"/>
      <c r="B235" s="91"/>
      <c r="C235" s="58"/>
      <c r="D235" s="46">
        <v>540</v>
      </c>
      <c r="E235" s="47" t="s">
        <v>65</v>
      </c>
      <c r="F235" s="28">
        <f>F236+F237</f>
        <v>1008.4</v>
      </c>
    </row>
    <row r="236" spans="1:6" ht="63.75">
      <c r="A236" s="91"/>
      <c r="B236" s="91"/>
      <c r="C236" s="58"/>
      <c r="D236" s="46"/>
      <c r="E236" s="202" t="s">
        <v>591</v>
      </c>
      <c r="F236" s="28">
        <v>727.3</v>
      </c>
    </row>
    <row r="237" spans="1:6" ht="89.25">
      <c r="A237" s="91"/>
      <c r="B237" s="91"/>
      <c r="C237" s="58"/>
      <c r="D237" s="46"/>
      <c r="E237" s="47" t="s">
        <v>592</v>
      </c>
      <c r="F237" s="28">
        <v>281.1</v>
      </c>
    </row>
    <row r="238" spans="1:6" ht="25.5">
      <c r="A238" s="91"/>
      <c r="B238" s="91"/>
      <c r="C238" s="40" t="s">
        <v>275</v>
      </c>
      <c r="D238" s="53"/>
      <c r="E238" s="37" t="s">
        <v>195</v>
      </c>
      <c r="F238" s="28">
        <f>F239</f>
        <v>1041.4</v>
      </c>
    </row>
    <row r="239" spans="1:6" ht="25.5">
      <c r="A239" s="91"/>
      <c r="B239" s="91"/>
      <c r="C239" s="39" t="s">
        <v>284</v>
      </c>
      <c r="D239" s="53"/>
      <c r="E239" s="37" t="s">
        <v>283</v>
      </c>
      <c r="F239" s="28">
        <f>F240</f>
        <v>1041.4</v>
      </c>
    </row>
    <row r="240" spans="1:6" ht="38.25">
      <c r="A240" s="91"/>
      <c r="B240" s="91"/>
      <c r="C240" s="40" t="s">
        <v>289</v>
      </c>
      <c r="D240" s="39"/>
      <c r="E240" s="37" t="s">
        <v>695</v>
      </c>
      <c r="F240" s="28">
        <f>F241</f>
        <v>1041.4</v>
      </c>
    </row>
    <row r="241" spans="1:6" ht="25.5">
      <c r="A241" s="91"/>
      <c r="B241" s="91"/>
      <c r="C241" s="39"/>
      <c r="D241" s="46">
        <v>600</v>
      </c>
      <c r="E241" s="47" t="s">
        <v>105</v>
      </c>
      <c r="F241" s="28">
        <f>F242</f>
        <v>1041.4</v>
      </c>
    </row>
    <row r="242" spans="1:6" ht="12.75">
      <c r="A242" s="91"/>
      <c r="B242" s="91"/>
      <c r="C242" s="39"/>
      <c r="D242" s="46">
        <v>610</v>
      </c>
      <c r="E242" s="55" t="s">
        <v>135</v>
      </c>
      <c r="F242" s="28">
        <v>1041.4</v>
      </c>
    </row>
    <row r="243" spans="1:6" ht="38.25">
      <c r="A243" s="91"/>
      <c r="B243" s="91"/>
      <c r="C243" s="39" t="s">
        <v>54</v>
      </c>
      <c r="D243" s="46"/>
      <c r="E243" s="47" t="s">
        <v>52</v>
      </c>
      <c r="F243" s="28">
        <f>F244</f>
        <v>341</v>
      </c>
    </row>
    <row r="244" spans="1:6" ht="25.5">
      <c r="A244" s="91"/>
      <c r="B244" s="91"/>
      <c r="C244" s="39" t="s">
        <v>53</v>
      </c>
      <c r="D244" s="46"/>
      <c r="E244" s="47" t="s">
        <v>55</v>
      </c>
      <c r="F244" s="28">
        <f>F245</f>
        <v>341</v>
      </c>
    </row>
    <row r="245" spans="1:6" ht="12.75">
      <c r="A245" s="91"/>
      <c r="B245" s="91"/>
      <c r="C245" s="39"/>
      <c r="D245" s="36" t="s">
        <v>140</v>
      </c>
      <c r="E245" s="37" t="s">
        <v>80</v>
      </c>
      <c r="F245" s="28">
        <f>F246</f>
        <v>341</v>
      </c>
    </row>
    <row r="246" spans="1:6" ht="12.75">
      <c r="A246" s="91"/>
      <c r="B246" s="91"/>
      <c r="C246" s="39"/>
      <c r="D246" s="36" t="s">
        <v>141</v>
      </c>
      <c r="E246" s="38" t="s">
        <v>81</v>
      </c>
      <c r="F246" s="28">
        <v>341</v>
      </c>
    </row>
    <row r="247" spans="1:6" ht="25.5">
      <c r="A247" s="91"/>
      <c r="B247" s="91"/>
      <c r="C247" s="42" t="s">
        <v>326</v>
      </c>
      <c r="D247" s="39"/>
      <c r="E247" s="37" t="s">
        <v>327</v>
      </c>
      <c r="F247" s="28">
        <f>F248</f>
        <v>800</v>
      </c>
    </row>
    <row r="248" spans="1:6" ht="25.5">
      <c r="A248" s="91"/>
      <c r="B248" s="91"/>
      <c r="C248" s="31" t="s">
        <v>365</v>
      </c>
      <c r="D248" s="39"/>
      <c r="E248" s="37" t="s">
        <v>328</v>
      </c>
      <c r="F248" s="28">
        <f>F249</f>
        <v>800</v>
      </c>
    </row>
    <row r="249" spans="1:6" ht="12.75">
      <c r="A249" s="91"/>
      <c r="B249" s="91"/>
      <c r="C249" s="31" t="s">
        <v>363</v>
      </c>
      <c r="D249" s="39"/>
      <c r="E249" s="37" t="s">
        <v>364</v>
      </c>
      <c r="F249" s="28">
        <f>F250</f>
        <v>800</v>
      </c>
    </row>
    <row r="250" spans="1:6" ht="12.75">
      <c r="A250" s="91"/>
      <c r="B250" s="91"/>
      <c r="C250" s="31"/>
      <c r="D250" s="39">
        <v>200</v>
      </c>
      <c r="E250" s="37" t="s">
        <v>80</v>
      </c>
      <c r="F250" s="28">
        <f>F251</f>
        <v>800</v>
      </c>
    </row>
    <row r="251" spans="1:6" ht="12.75">
      <c r="A251" s="91"/>
      <c r="B251" s="91"/>
      <c r="C251" s="31"/>
      <c r="D251" s="39">
        <v>240</v>
      </c>
      <c r="E251" s="38" t="s">
        <v>81</v>
      </c>
      <c r="F251" s="28">
        <v>800</v>
      </c>
    </row>
    <row r="252" spans="1:6" s="80" customFormat="1" ht="12.75">
      <c r="A252" s="188"/>
      <c r="B252" s="52" t="s">
        <v>136</v>
      </c>
      <c r="C252" s="32"/>
      <c r="D252" s="32"/>
      <c r="E252" s="34" t="s">
        <v>137</v>
      </c>
      <c r="F252" s="90">
        <f>F262+F267+F253</f>
        <v>1974.4</v>
      </c>
    </row>
    <row r="253" spans="1:6" s="80" customFormat="1" ht="25.5">
      <c r="A253" s="188"/>
      <c r="B253" s="52"/>
      <c r="C253" s="36" t="s">
        <v>220</v>
      </c>
      <c r="D253" s="39"/>
      <c r="E253" s="37" t="s">
        <v>132</v>
      </c>
      <c r="F253" s="90">
        <f>F254</f>
        <v>524.4</v>
      </c>
    </row>
    <row r="254" spans="1:6" s="80" customFormat="1" ht="25.5">
      <c r="A254" s="188"/>
      <c r="B254" s="52"/>
      <c r="C254" s="42" t="s">
        <v>624</v>
      </c>
      <c r="D254" s="42"/>
      <c r="E254" s="37" t="s">
        <v>623</v>
      </c>
      <c r="F254" s="28">
        <f>F255</f>
        <v>524.4</v>
      </c>
    </row>
    <row r="255" spans="1:6" s="80" customFormat="1" ht="25.5">
      <c r="A255" s="188"/>
      <c r="B255" s="52"/>
      <c r="C255" s="42" t="s">
        <v>628</v>
      </c>
      <c r="D255" s="42"/>
      <c r="E255" s="37" t="s">
        <v>625</v>
      </c>
      <c r="F255" s="28">
        <f>F256+F259</f>
        <v>524.4</v>
      </c>
    </row>
    <row r="256" spans="1:6" s="80" customFormat="1" ht="25.5">
      <c r="A256" s="188"/>
      <c r="B256" s="52"/>
      <c r="C256" s="42" t="s">
        <v>632</v>
      </c>
      <c r="D256" s="42"/>
      <c r="E256" s="37" t="s">
        <v>631</v>
      </c>
      <c r="F256" s="28">
        <f>F257</f>
        <v>145.7</v>
      </c>
    </row>
    <row r="257" spans="1:6" s="80" customFormat="1" ht="12.75">
      <c r="A257" s="188"/>
      <c r="B257" s="52"/>
      <c r="C257" s="42"/>
      <c r="D257" s="36" t="s">
        <v>140</v>
      </c>
      <c r="E257" s="37" t="s">
        <v>80</v>
      </c>
      <c r="F257" s="28">
        <f>F258</f>
        <v>145.7</v>
      </c>
    </row>
    <row r="258" spans="1:6" s="80" customFormat="1" ht="12.75">
      <c r="A258" s="188"/>
      <c r="B258" s="52"/>
      <c r="C258" s="39"/>
      <c r="D258" s="36" t="s">
        <v>141</v>
      </c>
      <c r="E258" s="38" t="s">
        <v>81</v>
      </c>
      <c r="F258" s="28">
        <v>145.7</v>
      </c>
    </row>
    <row r="259" spans="1:6" s="80" customFormat="1" ht="25.5">
      <c r="A259" s="188"/>
      <c r="B259" s="52"/>
      <c r="C259" s="42" t="s">
        <v>629</v>
      </c>
      <c r="D259" s="36"/>
      <c r="E259" s="37" t="s">
        <v>630</v>
      </c>
      <c r="F259" s="28">
        <f>F260</f>
        <v>378.7</v>
      </c>
    </row>
    <row r="260" spans="1:6" s="80" customFormat="1" ht="25.5">
      <c r="A260" s="188"/>
      <c r="B260" s="52"/>
      <c r="C260" s="39"/>
      <c r="D260" s="42">
        <v>400</v>
      </c>
      <c r="E260" s="47" t="s">
        <v>146</v>
      </c>
      <c r="F260" s="28">
        <f>F261</f>
        <v>378.7</v>
      </c>
    </row>
    <row r="261" spans="1:6" s="80" customFormat="1" ht="12.75">
      <c r="A261" s="188"/>
      <c r="B261" s="52"/>
      <c r="C261" s="39"/>
      <c r="D261" s="42">
        <v>410</v>
      </c>
      <c r="E261" s="37" t="s">
        <v>147</v>
      </c>
      <c r="F261" s="28">
        <v>378.7</v>
      </c>
    </row>
    <row r="262" spans="1:6" ht="32.25" customHeight="1">
      <c r="A262" s="91"/>
      <c r="B262" s="39"/>
      <c r="C262" s="36" t="s">
        <v>298</v>
      </c>
      <c r="D262" s="39"/>
      <c r="E262" s="37" t="s">
        <v>862</v>
      </c>
      <c r="F262" s="28">
        <f>F263</f>
        <v>50</v>
      </c>
    </row>
    <row r="263" spans="1:6" ht="25.5">
      <c r="A263" s="91"/>
      <c r="B263" s="39"/>
      <c r="C263" s="36" t="s">
        <v>303</v>
      </c>
      <c r="D263" s="39"/>
      <c r="E263" s="37" t="s">
        <v>138</v>
      </c>
      <c r="F263" s="28">
        <f>F264</f>
        <v>50</v>
      </c>
    </row>
    <row r="264" spans="1:6" ht="38.25">
      <c r="A264" s="91"/>
      <c r="B264" s="39"/>
      <c r="C264" s="36" t="s">
        <v>304</v>
      </c>
      <c r="D264" s="39"/>
      <c r="E264" s="37" t="s">
        <v>139</v>
      </c>
      <c r="F264" s="28">
        <f>F265</f>
        <v>50</v>
      </c>
    </row>
    <row r="265" spans="1:6" ht="12.75">
      <c r="A265" s="91"/>
      <c r="B265" s="39"/>
      <c r="C265" s="39"/>
      <c r="D265" s="36" t="s">
        <v>140</v>
      </c>
      <c r="E265" s="37" t="s">
        <v>80</v>
      </c>
      <c r="F265" s="28">
        <f>F266</f>
        <v>50</v>
      </c>
    </row>
    <row r="266" spans="1:6" ht="12.75">
      <c r="A266" s="91"/>
      <c r="B266" s="39"/>
      <c r="C266" s="39"/>
      <c r="D266" s="36" t="s">
        <v>141</v>
      </c>
      <c r="E266" s="38" t="s">
        <v>81</v>
      </c>
      <c r="F266" s="28">
        <v>50</v>
      </c>
    </row>
    <row r="267" spans="1:6" ht="25.5">
      <c r="A267" s="91"/>
      <c r="B267" s="39"/>
      <c r="C267" s="36" t="s">
        <v>292</v>
      </c>
      <c r="D267" s="36"/>
      <c r="E267" s="37" t="s">
        <v>861</v>
      </c>
      <c r="F267" s="28">
        <f>F268+F271+F274</f>
        <v>1400</v>
      </c>
    </row>
    <row r="268" spans="1:6" ht="25.5">
      <c r="A268" s="91"/>
      <c r="B268" s="39"/>
      <c r="C268" s="36" t="s">
        <v>293</v>
      </c>
      <c r="D268" s="36"/>
      <c r="E268" s="37" t="s">
        <v>200</v>
      </c>
      <c r="F268" s="28">
        <f>F269</f>
        <v>100</v>
      </c>
    </row>
    <row r="269" spans="1:6" ht="12.75">
      <c r="A269" s="91"/>
      <c r="B269" s="39"/>
      <c r="C269" s="39"/>
      <c r="D269" s="36" t="s">
        <v>140</v>
      </c>
      <c r="E269" s="37" t="s">
        <v>80</v>
      </c>
      <c r="F269" s="28">
        <f>F270</f>
        <v>100</v>
      </c>
    </row>
    <row r="270" spans="1:6" ht="12.75">
      <c r="A270" s="91"/>
      <c r="B270" s="39"/>
      <c r="C270" s="39"/>
      <c r="D270" s="36" t="s">
        <v>141</v>
      </c>
      <c r="E270" s="38" t="s">
        <v>81</v>
      </c>
      <c r="F270" s="28">
        <v>100</v>
      </c>
    </row>
    <row r="271" spans="1:6" ht="25.5">
      <c r="A271" s="91"/>
      <c r="B271" s="39"/>
      <c r="C271" s="36" t="s">
        <v>295</v>
      </c>
      <c r="D271" s="36"/>
      <c r="E271" s="37" t="s">
        <v>294</v>
      </c>
      <c r="F271" s="28">
        <f>F272</f>
        <v>100</v>
      </c>
    </row>
    <row r="272" spans="1:6" ht="12.75">
      <c r="A272" s="91"/>
      <c r="B272" s="39"/>
      <c r="C272" s="39"/>
      <c r="D272" s="36" t="s">
        <v>140</v>
      </c>
      <c r="E272" s="37" t="s">
        <v>80</v>
      </c>
      <c r="F272" s="28">
        <f>F273</f>
        <v>100</v>
      </c>
    </row>
    <row r="273" spans="1:6" ht="12.75">
      <c r="A273" s="91"/>
      <c r="B273" s="39"/>
      <c r="C273" s="39"/>
      <c r="D273" s="36" t="s">
        <v>141</v>
      </c>
      <c r="E273" s="38" t="s">
        <v>81</v>
      </c>
      <c r="F273" s="28">
        <v>100</v>
      </c>
    </row>
    <row r="274" spans="1:6" ht="56.25" customHeight="1">
      <c r="A274" s="91"/>
      <c r="B274" s="39"/>
      <c r="C274" s="36" t="s">
        <v>605</v>
      </c>
      <c r="D274" s="36"/>
      <c r="E274" s="37" t="s">
        <v>606</v>
      </c>
      <c r="F274" s="28">
        <f>F275</f>
        <v>1200</v>
      </c>
    </row>
    <row r="275" spans="1:6" ht="12.75">
      <c r="A275" s="91"/>
      <c r="B275" s="39"/>
      <c r="C275" s="39"/>
      <c r="D275" s="36" t="s">
        <v>140</v>
      </c>
      <c r="E275" s="37" t="s">
        <v>80</v>
      </c>
      <c r="F275" s="28">
        <f>F276</f>
        <v>1200</v>
      </c>
    </row>
    <row r="276" spans="1:6" ht="12.75">
      <c r="A276" s="91"/>
      <c r="B276" s="39"/>
      <c r="C276" s="39"/>
      <c r="D276" s="36" t="s">
        <v>141</v>
      </c>
      <c r="E276" s="38" t="s">
        <v>81</v>
      </c>
      <c r="F276" s="28">
        <v>1200</v>
      </c>
    </row>
    <row r="277" spans="1:6" ht="12.75">
      <c r="A277" s="91"/>
      <c r="B277" s="32" t="s">
        <v>142</v>
      </c>
      <c r="C277" s="32"/>
      <c r="D277" s="32"/>
      <c r="E277" s="93" t="s">
        <v>143</v>
      </c>
      <c r="F277" s="90">
        <f>F278+F316+F322</f>
        <v>38353.5</v>
      </c>
    </row>
    <row r="278" spans="1:6" s="80" customFormat="1" ht="12.75">
      <c r="A278" s="188"/>
      <c r="B278" s="32" t="s">
        <v>144</v>
      </c>
      <c r="C278" s="32"/>
      <c r="D278" s="32"/>
      <c r="E278" s="93" t="s">
        <v>145</v>
      </c>
      <c r="F278" s="90">
        <f>F283+F279</f>
        <v>17623.600000000002</v>
      </c>
    </row>
    <row r="279" spans="1:6" s="80" customFormat="1" ht="25.5">
      <c r="A279" s="188"/>
      <c r="B279" s="32"/>
      <c r="C279" s="36" t="s">
        <v>222</v>
      </c>
      <c r="D279" s="39"/>
      <c r="E279" s="37" t="s">
        <v>102</v>
      </c>
      <c r="F279" s="28">
        <f>F280</f>
        <v>852.8</v>
      </c>
    </row>
    <row r="280" spans="1:6" s="80" customFormat="1" ht="25.5">
      <c r="A280" s="188"/>
      <c r="B280" s="32"/>
      <c r="C280" s="36" t="s">
        <v>831</v>
      </c>
      <c r="D280" s="31"/>
      <c r="E280" s="45" t="s">
        <v>633</v>
      </c>
      <c r="F280" s="28">
        <f>F281</f>
        <v>852.8</v>
      </c>
    </row>
    <row r="281" spans="1:6" s="80" customFormat="1" ht="12.75">
      <c r="A281" s="188"/>
      <c r="B281" s="32"/>
      <c r="C281" s="31"/>
      <c r="D281" s="39">
        <v>200</v>
      </c>
      <c r="E281" s="37" t="s">
        <v>80</v>
      </c>
      <c r="F281" s="28">
        <f>F282</f>
        <v>852.8</v>
      </c>
    </row>
    <row r="282" spans="1:6" s="80" customFormat="1" ht="12.75">
      <c r="A282" s="188"/>
      <c r="B282" s="32"/>
      <c r="C282" s="31"/>
      <c r="D282" s="39">
        <v>240</v>
      </c>
      <c r="E282" s="37" t="s">
        <v>81</v>
      </c>
      <c r="F282" s="28">
        <v>852.8</v>
      </c>
    </row>
    <row r="283" spans="1:6" ht="25.5">
      <c r="A283" s="91"/>
      <c r="B283" s="39"/>
      <c r="C283" s="39" t="s">
        <v>234</v>
      </c>
      <c r="D283" s="39"/>
      <c r="E283" s="37" t="s">
        <v>124</v>
      </c>
      <c r="F283" s="28">
        <f>F289+F297+F284+F311</f>
        <v>16770.800000000003</v>
      </c>
    </row>
    <row r="284" spans="1:6" ht="25.5">
      <c r="A284" s="91"/>
      <c r="B284" s="39"/>
      <c r="C284" s="36" t="s">
        <v>270</v>
      </c>
      <c r="D284" s="39"/>
      <c r="E284" s="37" t="s">
        <v>271</v>
      </c>
      <c r="F284" s="28">
        <f>F285</f>
        <v>2272</v>
      </c>
    </row>
    <row r="285" spans="1:6" ht="25.5">
      <c r="A285" s="91"/>
      <c r="B285" s="39"/>
      <c r="C285" s="36" t="s">
        <v>272</v>
      </c>
      <c r="D285" s="39"/>
      <c r="E285" s="37" t="s">
        <v>273</v>
      </c>
      <c r="F285" s="28">
        <f>F286</f>
        <v>2272</v>
      </c>
    </row>
    <row r="286" spans="1:6" ht="38.25">
      <c r="A286" s="91"/>
      <c r="B286" s="39"/>
      <c r="C286" s="39" t="s">
        <v>386</v>
      </c>
      <c r="D286" s="39"/>
      <c r="E286" s="37" t="s">
        <v>385</v>
      </c>
      <c r="F286" s="28">
        <f>F287</f>
        <v>2272</v>
      </c>
    </row>
    <row r="287" spans="1:6" ht="25.5">
      <c r="A287" s="91"/>
      <c r="B287" s="39"/>
      <c r="C287" s="39"/>
      <c r="D287" s="66">
        <v>400</v>
      </c>
      <c r="E287" s="65" t="s">
        <v>146</v>
      </c>
      <c r="F287" s="28">
        <f>F288</f>
        <v>2272</v>
      </c>
    </row>
    <row r="288" spans="1:6" ht="12.75">
      <c r="A288" s="91"/>
      <c r="B288" s="39"/>
      <c r="C288" s="39"/>
      <c r="D288" s="42">
        <v>410</v>
      </c>
      <c r="E288" s="37" t="s">
        <v>147</v>
      </c>
      <c r="F288" s="28">
        <v>2272</v>
      </c>
    </row>
    <row r="289" spans="1:6" ht="12.75">
      <c r="A289" s="91"/>
      <c r="B289" s="39"/>
      <c r="C289" s="39" t="s">
        <v>274</v>
      </c>
      <c r="D289" s="39"/>
      <c r="E289" s="37" t="s">
        <v>194</v>
      </c>
      <c r="F289" s="28">
        <f>F290</f>
        <v>2744.5</v>
      </c>
    </row>
    <row r="290" spans="1:6" ht="25.5">
      <c r="A290" s="91"/>
      <c r="B290" s="39"/>
      <c r="C290" s="39" t="s">
        <v>277</v>
      </c>
      <c r="D290" s="39"/>
      <c r="E290" s="37" t="s">
        <v>276</v>
      </c>
      <c r="F290" s="28">
        <f>F291+F294</f>
        <v>2744.5</v>
      </c>
    </row>
    <row r="291" spans="1:6" ht="12.75">
      <c r="A291" s="91"/>
      <c r="B291" s="39"/>
      <c r="C291" s="39" t="s">
        <v>278</v>
      </c>
      <c r="D291" s="39"/>
      <c r="E291" s="37" t="s">
        <v>279</v>
      </c>
      <c r="F291" s="28">
        <f>F292</f>
        <v>344.5</v>
      </c>
    </row>
    <row r="292" spans="1:6" ht="12.75">
      <c r="A292" s="91"/>
      <c r="B292" s="39"/>
      <c r="C292" s="39"/>
      <c r="D292" s="36" t="s">
        <v>140</v>
      </c>
      <c r="E292" s="37" t="s">
        <v>80</v>
      </c>
      <c r="F292" s="28">
        <f>F293</f>
        <v>344.5</v>
      </c>
    </row>
    <row r="293" spans="1:6" ht="12.75">
      <c r="A293" s="91"/>
      <c r="B293" s="39"/>
      <c r="C293" s="39"/>
      <c r="D293" s="36" t="s">
        <v>141</v>
      </c>
      <c r="E293" s="38" t="s">
        <v>81</v>
      </c>
      <c r="F293" s="28">
        <f>300+44.5</f>
        <v>344.5</v>
      </c>
    </row>
    <row r="294" spans="1:6" ht="51">
      <c r="A294" s="91"/>
      <c r="B294" s="39"/>
      <c r="C294" s="39" t="s">
        <v>280</v>
      </c>
      <c r="D294" s="36"/>
      <c r="E294" s="37" t="s">
        <v>281</v>
      </c>
      <c r="F294" s="28">
        <f>F295</f>
        <v>2400</v>
      </c>
    </row>
    <row r="295" spans="1:6" ht="12.75">
      <c r="A295" s="91"/>
      <c r="B295" s="39"/>
      <c r="C295" s="40"/>
      <c r="D295" s="36" t="s">
        <v>140</v>
      </c>
      <c r="E295" s="37" t="s">
        <v>80</v>
      </c>
      <c r="F295" s="28">
        <f>F296</f>
        <v>2400</v>
      </c>
    </row>
    <row r="296" spans="1:6" ht="12.75">
      <c r="A296" s="91"/>
      <c r="B296" s="39"/>
      <c r="C296" s="40"/>
      <c r="D296" s="36" t="s">
        <v>141</v>
      </c>
      <c r="E296" s="38" t="s">
        <v>81</v>
      </c>
      <c r="F296" s="28">
        <v>2400</v>
      </c>
    </row>
    <row r="297" spans="1:6" ht="25.5">
      <c r="A297" s="91"/>
      <c r="B297" s="39"/>
      <c r="C297" s="40" t="s">
        <v>275</v>
      </c>
      <c r="D297" s="53"/>
      <c r="E297" s="37" t="s">
        <v>195</v>
      </c>
      <c r="F297" s="28">
        <f>F298</f>
        <v>5466.2</v>
      </c>
    </row>
    <row r="298" spans="1:6" ht="25.5">
      <c r="A298" s="91"/>
      <c r="B298" s="39"/>
      <c r="C298" s="40" t="s">
        <v>284</v>
      </c>
      <c r="D298" s="53"/>
      <c r="E298" s="37" t="s">
        <v>283</v>
      </c>
      <c r="F298" s="28">
        <f>F299+F302+F305+F308</f>
        <v>5466.2</v>
      </c>
    </row>
    <row r="299" spans="1:6" ht="25.5">
      <c r="A299" s="91"/>
      <c r="B299" s="39"/>
      <c r="C299" s="40" t="s">
        <v>286</v>
      </c>
      <c r="D299" s="53"/>
      <c r="E299" s="41" t="s">
        <v>34</v>
      </c>
      <c r="F299" s="28">
        <f>F300</f>
        <v>1445.9</v>
      </c>
    </row>
    <row r="300" spans="1:6" ht="25.5">
      <c r="A300" s="91"/>
      <c r="B300" s="39"/>
      <c r="C300" s="39"/>
      <c r="D300" s="46">
        <v>600</v>
      </c>
      <c r="E300" s="47" t="s">
        <v>105</v>
      </c>
      <c r="F300" s="28">
        <f>F301</f>
        <v>1445.9</v>
      </c>
    </row>
    <row r="301" spans="1:6" ht="12.75">
      <c r="A301" s="91"/>
      <c r="B301" s="39"/>
      <c r="C301" s="39"/>
      <c r="D301" s="46">
        <v>610</v>
      </c>
      <c r="E301" s="55" t="s">
        <v>135</v>
      </c>
      <c r="F301" s="28">
        <v>1445.9</v>
      </c>
    </row>
    <row r="302" spans="1:6" ht="38.25">
      <c r="A302" s="91"/>
      <c r="B302" s="39"/>
      <c r="C302" s="40" t="s">
        <v>287</v>
      </c>
      <c r="D302" s="53"/>
      <c r="E302" s="68" t="s">
        <v>33</v>
      </c>
      <c r="F302" s="28">
        <f>F303</f>
        <v>440.7</v>
      </c>
    </row>
    <row r="303" spans="1:6" ht="25.5">
      <c r="A303" s="91"/>
      <c r="B303" s="39"/>
      <c r="C303" s="40"/>
      <c r="D303" s="46">
        <v>600</v>
      </c>
      <c r="E303" s="47" t="s">
        <v>105</v>
      </c>
      <c r="F303" s="28">
        <f>F304</f>
        <v>440.7</v>
      </c>
    </row>
    <row r="304" spans="1:6" ht="12.75">
      <c r="A304" s="91"/>
      <c r="B304" s="39"/>
      <c r="C304" s="40"/>
      <c r="D304" s="53">
        <v>610</v>
      </c>
      <c r="E304" s="62" t="s">
        <v>135</v>
      </c>
      <c r="F304" s="28">
        <v>440.7</v>
      </c>
    </row>
    <row r="305" spans="1:6" ht="25.5">
      <c r="A305" s="91"/>
      <c r="B305" s="39"/>
      <c r="C305" s="40" t="s">
        <v>291</v>
      </c>
      <c r="D305" s="53"/>
      <c r="E305" s="68" t="s">
        <v>46</v>
      </c>
      <c r="F305" s="28">
        <f>F306</f>
        <v>2807.9</v>
      </c>
    </row>
    <row r="306" spans="1:6" ht="25.5">
      <c r="A306" s="91"/>
      <c r="B306" s="39"/>
      <c r="C306" s="40"/>
      <c r="D306" s="46">
        <v>600</v>
      </c>
      <c r="E306" s="47" t="s">
        <v>105</v>
      </c>
      <c r="F306" s="28">
        <f>F307</f>
        <v>2807.9</v>
      </c>
    </row>
    <row r="307" spans="1:6" ht="12.75">
      <c r="A307" s="91"/>
      <c r="B307" s="39"/>
      <c r="C307" s="40"/>
      <c r="D307" s="53">
        <v>610</v>
      </c>
      <c r="E307" s="62" t="s">
        <v>135</v>
      </c>
      <c r="F307" s="28">
        <v>2807.9</v>
      </c>
    </row>
    <row r="308" spans="1:6" ht="12.75">
      <c r="A308" s="91"/>
      <c r="B308" s="39"/>
      <c r="C308" s="40" t="s">
        <v>41</v>
      </c>
      <c r="D308" s="53"/>
      <c r="E308" s="62" t="s">
        <v>48</v>
      </c>
      <c r="F308" s="28">
        <f>F309</f>
        <v>771.7</v>
      </c>
    </row>
    <row r="309" spans="1:6" ht="25.5">
      <c r="A309" s="91"/>
      <c r="B309" s="39"/>
      <c r="C309" s="40"/>
      <c r="D309" s="46">
        <v>600</v>
      </c>
      <c r="E309" s="47" t="s">
        <v>105</v>
      </c>
      <c r="F309" s="28">
        <f>F310</f>
        <v>771.7</v>
      </c>
    </row>
    <row r="310" spans="1:6" ht="12.75">
      <c r="A310" s="91"/>
      <c r="B310" s="39"/>
      <c r="C310" s="40"/>
      <c r="D310" s="53">
        <v>610</v>
      </c>
      <c r="E310" s="62" t="s">
        <v>135</v>
      </c>
      <c r="F310" s="28">
        <v>771.7</v>
      </c>
    </row>
    <row r="311" spans="1:6" ht="25.5">
      <c r="A311" s="91"/>
      <c r="B311" s="39"/>
      <c r="C311" s="39" t="s">
        <v>337</v>
      </c>
      <c r="D311" s="48"/>
      <c r="E311" s="37" t="s">
        <v>340</v>
      </c>
      <c r="F311" s="28">
        <f>F312</f>
        <v>6288.1</v>
      </c>
    </row>
    <row r="312" spans="1:6" ht="38.25">
      <c r="A312" s="91"/>
      <c r="B312" s="39"/>
      <c r="C312" s="39" t="s">
        <v>338</v>
      </c>
      <c r="D312" s="48"/>
      <c r="E312" s="37" t="s">
        <v>339</v>
      </c>
      <c r="F312" s="28">
        <f>F313</f>
        <v>6288.1</v>
      </c>
    </row>
    <row r="313" spans="1:6" ht="25.5">
      <c r="A313" s="91"/>
      <c r="B313" s="39"/>
      <c r="C313" s="39" t="s">
        <v>342</v>
      </c>
      <c r="D313" s="36"/>
      <c r="E313" s="37" t="s">
        <v>341</v>
      </c>
      <c r="F313" s="28">
        <f>F314</f>
        <v>6288.1</v>
      </c>
    </row>
    <row r="314" spans="1:6" ht="25.5">
      <c r="A314" s="91"/>
      <c r="B314" s="39"/>
      <c r="C314" s="40"/>
      <c r="D314" s="42">
        <v>400</v>
      </c>
      <c r="E314" s="65" t="s">
        <v>146</v>
      </c>
      <c r="F314" s="28">
        <f>F315</f>
        <v>6288.1</v>
      </c>
    </row>
    <row r="315" spans="1:6" ht="12.75">
      <c r="A315" s="91"/>
      <c r="B315" s="39"/>
      <c r="C315" s="40"/>
      <c r="D315" s="42">
        <v>410</v>
      </c>
      <c r="E315" s="37" t="s">
        <v>147</v>
      </c>
      <c r="F315" s="28">
        <v>6288.1</v>
      </c>
    </row>
    <row r="316" spans="1:6" s="80" customFormat="1" ht="12.75">
      <c r="A316" s="188"/>
      <c r="B316" s="32" t="s">
        <v>148</v>
      </c>
      <c r="C316" s="32"/>
      <c r="D316" s="32"/>
      <c r="E316" s="34" t="s">
        <v>149</v>
      </c>
      <c r="F316" s="90">
        <f>F317</f>
        <v>611.8</v>
      </c>
    </row>
    <row r="317" spans="1:6" ht="25.5">
      <c r="A317" s="91"/>
      <c r="B317" s="39"/>
      <c r="C317" s="36" t="s">
        <v>234</v>
      </c>
      <c r="D317" s="39"/>
      <c r="E317" s="37" t="s">
        <v>124</v>
      </c>
      <c r="F317" s="28">
        <f>F318</f>
        <v>611.8</v>
      </c>
    </row>
    <row r="318" spans="1:6" ht="18.75" customHeight="1">
      <c r="A318" s="91"/>
      <c r="B318" s="39"/>
      <c r="C318" s="39" t="s">
        <v>248</v>
      </c>
      <c r="D318" s="39"/>
      <c r="E318" s="37" t="s">
        <v>249</v>
      </c>
      <c r="F318" s="28">
        <f>F319</f>
        <v>611.8</v>
      </c>
    </row>
    <row r="319" spans="1:6" ht="25.5">
      <c r="A319" s="91"/>
      <c r="B319" s="39"/>
      <c r="C319" s="39" t="s">
        <v>251</v>
      </c>
      <c r="D319" s="39"/>
      <c r="E319" s="37" t="s">
        <v>250</v>
      </c>
      <c r="F319" s="28">
        <f>F320</f>
        <v>611.8</v>
      </c>
    </row>
    <row r="320" spans="1:6" ht="12.75">
      <c r="A320" s="91"/>
      <c r="B320" s="39"/>
      <c r="C320" s="39"/>
      <c r="D320" s="39">
        <v>200</v>
      </c>
      <c r="E320" s="37" t="s">
        <v>80</v>
      </c>
      <c r="F320" s="28">
        <f>F321</f>
        <v>611.8</v>
      </c>
    </row>
    <row r="321" spans="1:6" ht="12.75">
      <c r="A321" s="91"/>
      <c r="B321" s="39"/>
      <c r="C321" s="39"/>
      <c r="D321" s="39">
        <v>240</v>
      </c>
      <c r="E321" s="37" t="s">
        <v>81</v>
      </c>
      <c r="F321" s="28">
        <v>611.8</v>
      </c>
    </row>
    <row r="322" spans="1:6" s="80" customFormat="1" ht="12.75">
      <c r="A322" s="188"/>
      <c r="B322" s="32" t="s">
        <v>151</v>
      </c>
      <c r="C322" s="32"/>
      <c r="D322" s="32"/>
      <c r="E322" s="93" t="s">
        <v>152</v>
      </c>
      <c r="F322" s="90">
        <f>F323</f>
        <v>20118.1</v>
      </c>
    </row>
    <row r="323" spans="1:6" ht="25.5">
      <c r="A323" s="91"/>
      <c r="B323" s="39"/>
      <c r="C323" s="36" t="s">
        <v>234</v>
      </c>
      <c r="D323" s="39"/>
      <c r="E323" s="37" t="s">
        <v>124</v>
      </c>
      <c r="F323" s="28">
        <f>F324+F355</f>
        <v>20118.1</v>
      </c>
    </row>
    <row r="324" spans="1:6" ht="25.5">
      <c r="A324" s="91"/>
      <c r="B324" s="39"/>
      <c r="C324" s="36" t="s">
        <v>235</v>
      </c>
      <c r="D324" s="39"/>
      <c r="E324" s="37" t="s">
        <v>153</v>
      </c>
      <c r="F324" s="28">
        <f>F325+F338+F345</f>
        <v>15242.8</v>
      </c>
    </row>
    <row r="325" spans="1:6" ht="12.75">
      <c r="A325" s="91"/>
      <c r="B325" s="39"/>
      <c r="C325" s="36" t="s">
        <v>238</v>
      </c>
      <c r="D325" s="46"/>
      <c r="E325" s="47" t="s">
        <v>233</v>
      </c>
      <c r="F325" s="28">
        <f>F326+F329+F332+F335</f>
        <v>4073.8999999999996</v>
      </c>
    </row>
    <row r="326" spans="1:6" ht="12.75">
      <c r="A326" s="91"/>
      <c r="B326" s="39"/>
      <c r="C326" s="36" t="s">
        <v>236</v>
      </c>
      <c r="D326" s="46"/>
      <c r="E326" s="61" t="s">
        <v>156</v>
      </c>
      <c r="F326" s="28">
        <f>F327</f>
        <v>2954.6</v>
      </c>
    </row>
    <row r="327" spans="1:6" ht="25.5">
      <c r="A327" s="91"/>
      <c r="B327" s="39"/>
      <c r="C327" s="36"/>
      <c r="D327" s="46">
        <v>600</v>
      </c>
      <c r="E327" s="47" t="s">
        <v>105</v>
      </c>
      <c r="F327" s="28">
        <f>F328</f>
        <v>2954.6</v>
      </c>
    </row>
    <row r="328" spans="1:6" ht="12.75">
      <c r="A328" s="91"/>
      <c r="B328" s="39"/>
      <c r="C328" s="36"/>
      <c r="D328" s="53">
        <v>610</v>
      </c>
      <c r="E328" s="62" t="s">
        <v>135</v>
      </c>
      <c r="F328" s="28">
        <v>2954.6</v>
      </c>
    </row>
    <row r="329" spans="1:6" ht="12.75">
      <c r="A329" s="91"/>
      <c r="B329" s="39"/>
      <c r="C329" s="36" t="s">
        <v>237</v>
      </c>
      <c r="D329" s="46"/>
      <c r="E329" s="63" t="s">
        <v>157</v>
      </c>
      <c r="F329" s="28">
        <f>F330</f>
        <v>730.3</v>
      </c>
    </row>
    <row r="330" spans="1:6" ht="25.5">
      <c r="A330" s="91"/>
      <c r="B330" s="39"/>
      <c r="C330" s="39"/>
      <c r="D330" s="46">
        <v>600</v>
      </c>
      <c r="E330" s="47" t="s">
        <v>105</v>
      </c>
      <c r="F330" s="28">
        <f>F331</f>
        <v>730.3</v>
      </c>
    </row>
    <row r="331" spans="1:6" ht="12.75">
      <c r="A331" s="91"/>
      <c r="B331" s="39"/>
      <c r="C331" s="39"/>
      <c r="D331" s="46">
        <v>610</v>
      </c>
      <c r="E331" s="55" t="s">
        <v>135</v>
      </c>
      <c r="F331" s="28">
        <v>730.3</v>
      </c>
    </row>
    <row r="332" spans="1:6" ht="12.75">
      <c r="A332" s="91"/>
      <c r="B332" s="39"/>
      <c r="C332" s="36" t="s">
        <v>239</v>
      </c>
      <c r="D332" s="46"/>
      <c r="E332" s="37" t="s">
        <v>158</v>
      </c>
      <c r="F332" s="28">
        <f>F333</f>
        <v>290</v>
      </c>
    </row>
    <row r="333" spans="1:6" ht="25.5">
      <c r="A333" s="91"/>
      <c r="B333" s="39"/>
      <c r="C333" s="39"/>
      <c r="D333" s="46">
        <v>600</v>
      </c>
      <c r="E333" s="47" t="s">
        <v>105</v>
      </c>
      <c r="F333" s="28">
        <f>F334</f>
        <v>290</v>
      </c>
    </row>
    <row r="334" spans="1:6" ht="12.75">
      <c r="A334" s="91"/>
      <c r="B334" s="39"/>
      <c r="C334" s="39"/>
      <c r="D334" s="46">
        <v>610</v>
      </c>
      <c r="E334" s="55" t="s">
        <v>135</v>
      </c>
      <c r="F334" s="28">
        <v>290</v>
      </c>
    </row>
    <row r="335" spans="1:6" ht="20.25" customHeight="1">
      <c r="A335" s="91"/>
      <c r="B335" s="39"/>
      <c r="C335" s="36" t="s">
        <v>240</v>
      </c>
      <c r="D335" s="46"/>
      <c r="E335" s="37" t="s">
        <v>858</v>
      </c>
      <c r="F335" s="28">
        <f>F336</f>
        <v>99</v>
      </c>
    </row>
    <row r="336" spans="1:6" ht="25.5">
      <c r="A336" s="91"/>
      <c r="B336" s="39"/>
      <c r="C336" s="39"/>
      <c r="D336" s="46">
        <v>600</v>
      </c>
      <c r="E336" s="47" t="s">
        <v>105</v>
      </c>
      <c r="F336" s="28">
        <f>F337</f>
        <v>99</v>
      </c>
    </row>
    <row r="337" spans="1:6" ht="12.75">
      <c r="A337" s="91"/>
      <c r="B337" s="39"/>
      <c r="C337" s="39"/>
      <c r="D337" s="46">
        <v>610</v>
      </c>
      <c r="E337" s="55" t="s">
        <v>135</v>
      </c>
      <c r="F337" s="28">
        <v>99</v>
      </c>
    </row>
    <row r="338" spans="1:6" ht="12.75">
      <c r="A338" s="91"/>
      <c r="B338" s="39"/>
      <c r="C338" s="39" t="s">
        <v>242</v>
      </c>
      <c r="D338" s="46"/>
      <c r="E338" s="55" t="s">
        <v>241</v>
      </c>
      <c r="F338" s="28">
        <f>F339+F342</f>
        <v>223.5</v>
      </c>
    </row>
    <row r="339" spans="1:6" ht="25.5">
      <c r="A339" s="91"/>
      <c r="B339" s="39"/>
      <c r="C339" s="39" t="s">
        <v>243</v>
      </c>
      <c r="D339" s="46"/>
      <c r="E339" s="37" t="s">
        <v>159</v>
      </c>
      <c r="F339" s="28">
        <f>F340</f>
        <v>200</v>
      </c>
    </row>
    <row r="340" spans="1:6" ht="25.5">
      <c r="A340" s="91"/>
      <c r="B340" s="39"/>
      <c r="C340" s="39"/>
      <c r="D340" s="46">
        <v>600</v>
      </c>
      <c r="E340" s="47" t="s">
        <v>105</v>
      </c>
      <c r="F340" s="28">
        <f>F341</f>
        <v>200</v>
      </c>
    </row>
    <row r="341" spans="1:6" ht="12.75">
      <c r="A341" s="91"/>
      <c r="B341" s="39"/>
      <c r="C341" s="39"/>
      <c r="D341" s="46">
        <v>610</v>
      </c>
      <c r="E341" s="55" t="s">
        <v>135</v>
      </c>
      <c r="F341" s="28">
        <v>200</v>
      </c>
    </row>
    <row r="342" spans="1:6" ht="38.25">
      <c r="A342" s="91"/>
      <c r="B342" s="39"/>
      <c r="C342" s="39" t="s">
        <v>325</v>
      </c>
      <c r="D342" s="64"/>
      <c r="E342" s="65" t="s">
        <v>324</v>
      </c>
      <c r="F342" s="28">
        <f>F343</f>
        <v>23.5</v>
      </c>
    </row>
    <row r="343" spans="1:6" ht="25.5">
      <c r="A343" s="91"/>
      <c r="B343" s="39"/>
      <c r="C343" s="39"/>
      <c r="D343" s="46">
        <v>600</v>
      </c>
      <c r="E343" s="47" t="s">
        <v>105</v>
      </c>
      <c r="F343" s="28">
        <f>F344</f>
        <v>23.5</v>
      </c>
    </row>
    <row r="344" spans="1:6" ht="12.75">
      <c r="A344" s="91"/>
      <c r="B344" s="39"/>
      <c r="C344" s="39"/>
      <c r="D344" s="46">
        <v>610</v>
      </c>
      <c r="E344" s="55" t="s">
        <v>135</v>
      </c>
      <c r="F344" s="28">
        <v>23.5</v>
      </c>
    </row>
    <row r="345" spans="1:6" ht="18" customHeight="1">
      <c r="A345" s="91"/>
      <c r="B345" s="39"/>
      <c r="C345" s="39" t="s">
        <v>244</v>
      </c>
      <c r="D345" s="39"/>
      <c r="E345" s="37" t="s">
        <v>245</v>
      </c>
      <c r="F345" s="28">
        <f>F346+F349+F352</f>
        <v>10945.4</v>
      </c>
    </row>
    <row r="346" spans="1:6" ht="25.5">
      <c r="A346" s="91"/>
      <c r="B346" s="39"/>
      <c r="C346" s="39" t="s">
        <v>246</v>
      </c>
      <c r="D346" s="39"/>
      <c r="E346" s="37" t="s">
        <v>154</v>
      </c>
      <c r="F346" s="28">
        <f>F347</f>
        <v>8277.8</v>
      </c>
    </row>
    <row r="347" spans="1:6" ht="25.5">
      <c r="A347" s="91"/>
      <c r="B347" s="39"/>
      <c r="C347" s="39"/>
      <c r="D347" s="46">
        <v>600</v>
      </c>
      <c r="E347" s="47" t="s">
        <v>105</v>
      </c>
      <c r="F347" s="28">
        <f>F348</f>
        <v>8277.8</v>
      </c>
    </row>
    <row r="348" spans="1:6" ht="12.75">
      <c r="A348" s="91"/>
      <c r="B348" s="39"/>
      <c r="C348" s="39"/>
      <c r="D348" s="46">
        <v>610</v>
      </c>
      <c r="E348" s="55" t="s">
        <v>135</v>
      </c>
      <c r="F348" s="28">
        <f>7000+1277.8</f>
        <v>8277.8</v>
      </c>
    </row>
    <row r="349" spans="1:6" ht="12.75">
      <c r="A349" s="91"/>
      <c r="B349" s="39"/>
      <c r="C349" s="39" t="s">
        <v>247</v>
      </c>
      <c r="D349" s="39"/>
      <c r="E349" s="37" t="s">
        <v>155</v>
      </c>
      <c r="F349" s="28">
        <f>F350</f>
        <v>2000</v>
      </c>
    </row>
    <row r="350" spans="1:6" ht="25.5">
      <c r="A350" s="91"/>
      <c r="B350" s="39"/>
      <c r="C350" s="39"/>
      <c r="D350" s="46">
        <v>600</v>
      </c>
      <c r="E350" s="47" t="s">
        <v>105</v>
      </c>
      <c r="F350" s="28">
        <f>F351</f>
        <v>2000</v>
      </c>
    </row>
    <row r="351" spans="1:6" ht="12.75">
      <c r="A351" s="91"/>
      <c r="B351" s="39"/>
      <c r="C351" s="39"/>
      <c r="D351" s="46">
        <v>610</v>
      </c>
      <c r="E351" s="55" t="s">
        <v>135</v>
      </c>
      <c r="F351" s="28">
        <v>2000</v>
      </c>
    </row>
    <row r="352" spans="1:6" ht="25.5">
      <c r="A352" s="91"/>
      <c r="B352" s="39"/>
      <c r="C352" s="39" t="s">
        <v>589</v>
      </c>
      <c r="D352" s="46"/>
      <c r="E352" s="47" t="s">
        <v>590</v>
      </c>
      <c r="F352" s="28">
        <f>F353</f>
        <v>667.6</v>
      </c>
    </row>
    <row r="353" spans="1:6" ht="25.5">
      <c r="A353" s="91"/>
      <c r="B353" s="39"/>
      <c r="C353" s="39"/>
      <c r="D353" s="46">
        <v>600</v>
      </c>
      <c r="E353" s="47" t="s">
        <v>105</v>
      </c>
      <c r="F353" s="28">
        <f>F354</f>
        <v>667.6</v>
      </c>
    </row>
    <row r="354" spans="1:6" ht="12.75">
      <c r="A354" s="91"/>
      <c r="B354" s="39"/>
      <c r="C354" s="39"/>
      <c r="D354" s="46">
        <v>610</v>
      </c>
      <c r="E354" s="55" t="s">
        <v>135</v>
      </c>
      <c r="F354" s="28">
        <f>172+495.6</f>
        <v>667.6</v>
      </c>
    </row>
    <row r="355" spans="1:6" ht="25.5">
      <c r="A355" s="91"/>
      <c r="B355" s="39"/>
      <c r="C355" s="40" t="s">
        <v>275</v>
      </c>
      <c r="D355" s="53"/>
      <c r="E355" s="37" t="s">
        <v>195</v>
      </c>
      <c r="F355" s="28">
        <f>F356</f>
        <v>4875.3</v>
      </c>
    </row>
    <row r="356" spans="1:6" ht="25.5">
      <c r="A356" s="91"/>
      <c r="B356" s="39"/>
      <c r="C356" s="40" t="s">
        <v>284</v>
      </c>
      <c r="D356" s="53"/>
      <c r="E356" s="37" t="s">
        <v>283</v>
      </c>
      <c r="F356" s="28">
        <f>F357+F360</f>
        <v>4875.3</v>
      </c>
    </row>
    <row r="357" spans="1:6" ht="12.75">
      <c r="A357" s="91"/>
      <c r="B357" s="39"/>
      <c r="C357" s="40" t="s">
        <v>288</v>
      </c>
      <c r="D357" s="39"/>
      <c r="E357" s="67" t="s">
        <v>31</v>
      </c>
      <c r="F357" s="28">
        <f>F358</f>
        <v>3852.8</v>
      </c>
    </row>
    <row r="358" spans="1:6" ht="25.5">
      <c r="A358" s="91"/>
      <c r="B358" s="39"/>
      <c r="C358" s="39"/>
      <c r="D358" s="46">
        <v>600</v>
      </c>
      <c r="E358" s="47" t="s">
        <v>105</v>
      </c>
      <c r="F358" s="28">
        <f>F359</f>
        <v>3852.8</v>
      </c>
    </row>
    <row r="359" spans="1:6" ht="12.75">
      <c r="A359" s="91"/>
      <c r="B359" s="39"/>
      <c r="C359" s="39"/>
      <c r="D359" s="46">
        <v>610</v>
      </c>
      <c r="E359" s="55" t="s">
        <v>135</v>
      </c>
      <c r="F359" s="28">
        <v>3852.8</v>
      </c>
    </row>
    <row r="360" spans="1:6" ht="12.75">
      <c r="A360" s="91"/>
      <c r="B360" s="39"/>
      <c r="C360" s="40" t="s">
        <v>290</v>
      </c>
      <c r="D360" s="39"/>
      <c r="E360" s="37" t="s">
        <v>35</v>
      </c>
      <c r="F360" s="28">
        <f>F361</f>
        <v>1022.5</v>
      </c>
    </row>
    <row r="361" spans="1:6" ht="25.5">
      <c r="A361" s="91"/>
      <c r="B361" s="39"/>
      <c r="C361" s="39"/>
      <c r="D361" s="46">
        <v>600</v>
      </c>
      <c r="E361" s="47" t="s">
        <v>105</v>
      </c>
      <c r="F361" s="28">
        <f>F362</f>
        <v>1022.5</v>
      </c>
    </row>
    <row r="362" spans="1:6" ht="12.75">
      <c r="A362" s="91"/>
      <c r="B362" s="39"/>
      <c r="C362" s="39"/>
      <c r="D362" s="46">
        <v>610</v>
      </c>
      <c r="E362" s="55" t="s">
        <v>135</v>
      </c>
      <c r="F362" s="28">
        <v>1022.5</v>
      </c>
    </row>
    <row r="363" spans="1:6" ht="12.75">
      <c r="A363" s="91"/>
      <c r="B363" s="32" t="s">
        <v>160</v>
      </c>
      <c r="C363" s="32"/>
      <c r="D363" s="32"/>
      <c r="E363" s="34" t="s">
        <v>161</v>
      </c>
      <c r="F363" s="90">
        <f>F364</f>
        <v>26862.9</v>
      </c>
    </row>
    <row r="364" spans="1:6" s="80" customFormat="1" ht="12.75">
      <c r="A364" s="188"/>
      <c r="B364" s="32" t="s">
        <v>162</v>
      </c>
      <c r="C364" s="32"/>
      <c r="D364" s="32"/>
      <c r="E364" s="34" t="s">
        <v>163</v>
      </c>
      <c r="F364" s="90">
        <f>F365+F413</f>
        <v>26862.9</v>
      </c>
    </row>
    <row r="365" spans="1:6" ht="25.5">
      <c r="A365" s="91"/>
      <c r="B365" s="39"/>
      <c r="C365" s="36" t="s">
        <v>205</v>
      </c>
      <c r="D365" s="39"/>
      <c r="E365" s="37" t="s">
        <v>164</v>
      </c>
      <c r="F365" s="28">
        <f>F366+F379+F389+F408</f>
        <v>24043.3</v>
      </c>
    </row>
    <row r="366" spans="1:6" ht="12.75">
      <c r="A366" s="91"/>
      <c r="B366" s="39"/>
      <c r="C366" s="36" t="s">
        <v>206</v>
      </c>
      <c r="D366" s="39"/>
      <c r="E366" s="37" t="s">
        <v>165</v>
      </c>
      <c r="F366" s="28">
        <f>F367+F370+F373+F376+F386</f>
        <v>4944.300000000001</v>
      </c>
    </row>
    <row r="367" spans="1:6" ht="25.5">
      <c r="A367" s="91"/>
      <c r="B367" s="39"/>
      <c r="C367" s="36" t="s">
        <v>207</v>
      </c>
      <c r="D367" s="39"/>
      <c r="E367" s="47" t="s">
        <v>8</v>
      </c>
      <c r="F367" s="28">
        <f>F368</f>
        <v>1784.2</v>
      </c>
    </row>
    <row r="368" spans="1:6" ht="25.5">
      <c r="A368" s="91"/>
      <c r="B368" s="39"/>
      <c r="C368" s="39"/>
      <c r="D368" s="46">
        <v>600</v>
      </c>
      <c r="E368" s="47" t="s">
        <v>105</v>
      </c>
      <c r="F368" s="28">
        <f>F369</f>
        <v>1784.2</v>
      </c>
    </row>
    <row r="369" spans="1:6" ht="12.75">
      <c r="A369" s="91"/>
      <c r="B369" s="39"/>
      <c r="C369" s="39"/>
      <c r="D369" s="46">
        <v>610</v>
      </c>
      <c r="E369" s="47" t="s">
        <v>135</v>
      </c>
      <c r="F369" s="28">
        <v>1784.2</v>
      </c>
    </row>
    <row r="370" spans="1:6" ht="25.5">
      <c r="A370" s="91"/>
      <c r="B370" s="39"/>
      <c r="C370" s="36" t="s">
        <v>2</v>
      </c>
      <c r="D370" s="46"/>
      <c r="E370" s="47" t="s">
        <v>9</v>
      </c>
      <c r="F370" s="28">
        <f>F371</f>
        <v>667.1</v>
      </c>
    </row>
    <row r="371" spans="1:6" ht="25.5">
      <c r="A371" s="91"/>
      <c r="B371" s="39"/>
      <c r="C371" s="39"/>
      <c r="D371" s="46">
        <v>600</v>
      </c>
      <c r="E371" s="47" t="s">
        <v>105</v>
      </c>
      <c r="F371" s="28">
        <f>F372</f>
        <v>667.1</v>
      </c>
    </row>
    <row r="372" spans="1:6" ht="12.75">
      <c r="A372" s="91"/>
      <c r="B372" s="39"/>
      <c r="C372" s="39"/>
      <c r="D372" s="46">
        <v>610</v>
      </c>
      <c r="E372" s="47" t="s">
        <v>135</v>
      </c>
      <c r="F372" s="28">
        <v>667.1</v>
      </c>
    </row>
    <row r="373" spans="1:6" ht="38.25">
      <c r="A373" s="91"/>
      <c r="B373" s="39"/>
      <c r="C373" s="36" t="s">
        <v>3</v>
      </c>
      <c r="D373" s="46"/>
      <c r="E373" s="47" t="s">
        <v>10</v>
      </c>
      <c r="F373" s="28">
        <f>F374</f>
        <v>2001.3</v>
      </c>
    </row>
    <row r="374" spans="1:6" ht="25.5">
      <c r="A374" s="91"/>
      <c r="B374" s="39"/>
      <c r="C374" s="39"/>
      <c r="D374" s="46">
        <v>600</v>
      </c>
      <c r="E374" s="47" t="s">
        <v>105</v>
      </c>
      <c r="F374" s="28">
        <f>F375</f>
        <v>2001.3</v>
      </c>
    </row>
    <row r="375" spans="1:6" ht="12.75">
      <c r="A375" s="91"/>
      <c r="B375" s="39"/>
      <c r="C375" s="39"/>
      <c r="D375" s="46">
        <v>610</v>
      </c>
      <c r="E375" s="47" t="s">
        <v>135</v>
      </c>
      <c r="F375" s="28">
        <v>2001.3</v>
      </c>
    </row>
    <row r="376" spans="1:6" ht="38.25">
      <c r="A376" s="91"/>
      <c r="B376" s="39"/>
      <c r="C376" s="36" t="s">
        <v>6</v>
      </c>
      <c r="D376" s="39"/>
      <c r="E376" s="47" t="s">
        <v>5</v>
      </c>
      <c r="F376" s="28">
        <f>F377</f>
        <v>145.1</v>
      </c>
    </row>
    <row r="377" spans="1:6" ht="25.5">
      <c r="A377" s="91"/>
      <c r="B377" s="39"/>
      <c r="C377" s="39"/>
      <c r="D377" s="39">
        <v>600</v>
      </c>
      <c r="E377" s="47" t="s">
        <v>167</v>
      </c>
      <c r="F377" s="28">
        <f>F378</f>
        <v>145.1</v>
      </c>
    </row>
    <row r="378" spans="1:6" ht="12.75">
      <c r="A378" s="91"/>
      <c r="B378" s="39"/>
      <c r="C378" s="39"/>
      <c r="D378" s="39">
        <v>610</v>
      </c>
      <c r="E378" s="55" t="s">
        <v>135</v>
      </c>
      <c r="F378" s="28">
        <v>145.1</v>
      </c>
    </row>
    <row r="379" spans="1:6" ht="12.75">
      <c r="A379" s="91"/>
      <c r="B379" s="39"/>
      <c r="C379" s="36" t="s">
        <v>208</v>
      </c>
      <c r="D379" s="39"/>
      <c r="E379" s="37" t="s">
        <v>166</v>
      </c>
      <c r="F379" s="28">
        <f>F380+F383</f>
        <v>6020.2</v>
      </c>
    </row>
    <row r="380" spans="1:6" ht="25.5">
      <c r="A380" s="91"/>
      <c r="B380" s="39"/>
      <c r="C380" s="36" t="s">
        <v>209</v>
      </c>
      <c r="D380" s="39"/>
      <c r="E380" s="37" t="s">
        <v>11</v>
      </c>
      <c r="F380" s="28">
        <f>F381</f>
        <v>5952.7</v>
      </c>
    </row>
    <row r="381" spans="1:6" ht="25.5">
      <c r="A381" s="91"/>
      <c r="B381" s="39"/>
      <c r="C381" s="39"/>
      <c r="D381" s="39">
        <v>600</v>
      </c>
      <c r="E381" s="47" t="s">
        <v>167</v>
      </c>
      <c r="F381" s="28">
        <f>F382</f>
        <v>5952.7</v>
      </c>
    </row>
    <row r="382" spans="1:6" ht="12.75">
      <c r="A382" s="91"/>
      <c r="B382" s="39"/>
      <c r="C382" s="39"/>
      <c r="D382" s="39">
        <v>610</v>
      </c>
      <c r="E382" s="55" t="s">
        <v>135</v>
      </c>
      <c r="F382" s="28">
        <v>5952.7</v>
      </c>
    </row>
    <row r="383" spans="1:6" ht="38.25">
      <c r="A383" s="91"/>
      <c r="B383" s="39"/>
      <c r="C383" s="36" t="s">
        <v>4</v>
      </c>
      <c r="D383" s="39"/>
      <c r="E383" s="47" t="s">
        <v>5</v>
      </c>
      <c r="F383" s="28">
        <f>F384</f>
        <v>67.5</v>
      </c>
    </row>
    <row r="384" spans="1:6" ht="25.5">
      <c r="A384" s="91"/>
      <c r="B384" s="39"/>
      <c r="C384" s="39"/>
      <c r="D384" s="39">
        <v>600</v>
      </c>
      <c r="E384" s="47" t="s">
        <v>167</v>
      </c>
      <c r="F384" s="28">
        <f>F385</f>
        <v>67.5</v>
      </c>
    </row>
    <row r="385" spans="1:6" ht="12.75">
      <c r="A385" s="91"/>
      <c r="B385" s="39"/>
      <c r="C385" s="39"/>
      <c r="D385" s="39">
        <v>610</v>
      </c>
      <c r="E385" s="55" t="s">
        <v>135</v>
      </c>
      <c r="F385" s="28">
        <v>67.5</v>
      </c>
    </row>
    <row r="386" spans="1:6" ht="12.75">
      <c r="A386" s="91"/>
      <c r="B386" s="39"/>
      <c r="C386" s="60" t="s">
        <v>867</v>
      </c>
      <c r="D386" s="46"/>
      <c r="E386" s="47" t="s">
        <v>50</v>
      </c>
      <c r="F386" s="28">
        <f>F387</f>
        <v>346.6</v>
      </c>
    </row>
    <row r="387" spans="1:6" ht="25.5">
      <c r="A387" s="91"/>
      <c r="B387" s="39"/>
      <c r="C387" s="39"/>
      <c r="D387" s="46">
        <v>600</v>
      </c>
      <c r="E387" s="47" t="s">
        <v>105</v>
      </c>
      <c r="F387" s="28">
        <f>F388</f>
        <v>346.6</v>
      </c>
    </row>
    <row r="388" spans="1:6" ht="12.75">
      <c r="A388" s="91"/>
      <c r="B388" s="39"/>
      <c r="C388" s="39"/>
      <c r="D388" s="46">
        <v>610</v>
      </c>
      <c r="E388" s="47" t="s">
        <v>135</v>
      </c>
      <c r="F388" s="28">
        <f>155+191.6</f>
        <v>346.6</v>
      </c>
    </row>
    <row r="389" spans="1:6" ht="25.5">
      <c r="A389" s="91"/>
      <c r="B389" s="39"/>
      <c r="C389" s="36" t="s">
        <v>210</v>
      </c>
      <c r="D389" s="39"/>
      <c r="E389" s="37" t="s">
        <v>168</v>
      </c>
      <c r="F389" s="28">
        <f>F390+F393+F396+F399+F405</f>
        <v>12923.8</v>
      </c>
    </row>
    <row r="390" spans="1:6" ht="38.25">
      <c r="A390" s="91"/>
      <c r="B390" s="39"/>
      <c r="C390" s="36" t="s">
        <v>211</v>
      </c>
      <c r="D390" s="39"/>
      <c r="E390" s="37" t="s">
        <v>17</v>
      </c>
      <c r="F390" s="28">
        <f>F391</f>
        <v>5050.8</v>
      </c>
    </row>
    <row r="391" spans="1:6" ht="25.5">
      <c r="A391" s="91"/>
      <c r="B391" s="39"/>
      <c r="C391" s="39"/>
      <c r="D391" s="46">
        <v>600</v>
      </c>
      <c r="E391" s="47" t="s">
        <v>105</v>
      </c>
      <c r="F391" s="28">
        <f>F392</f>
        <v>5050.8</v>
      </c>
    </row>
    <row r="392" spans="1:6" ht="12.75">
      <c r="A392" s="91"/>
      <c r="B392" s="39"/>
      <c r="C392" s="39"/>
      <c r="D392" s="46">
        <v>610</v>
      </c>
      <c r="E392" s="47" t="s">
        <v>135</v>
      </c>
      <c r="F392" s="28">
        <v>5050.8</v>
      </c>
    </row>
    <row r="393" spans="1:6" ht="25.5">
      <c r="A393" s="91"/>
      <c r="B393" s="39"/>
      <c r="C393" s="36" t="s">
        <v>212</v>
      </c>
      <c r="D393" s="46"/>
      <c r="E393" s="47" t="s">
        <v>12</v>
      </c>
      <c r="F393" s="28">
        <f>F394</f>
        <v>5759.5</v>
      </c>
    </row>
    <row r="394" spans="1:6" ht="25.5">
      <c r="A394" s="91"/>
      <c r="B394" s="39"/>
      <c r="C394" s="39"/>
      <c r="D394" s="46">
        <v>600</v>
      </c>
      <c r="E394" s="47" t="s">
        <v>105</v>
      </c>
      <c r="F394" s="28">
        <f>F395</f>
        <v>5759.5</v>
      </c>
    </row>
    <row r="395" spans="1:6" ht="12.75">
      <c r="A395" s="91"/>
      <c r="B395" s="39"/>
      <c r="C395" s="39"/>
      <c r="D395" s="46">
        <v>610</v>
      </c>
      <c r="E395" s="47" t="s">
        <v>135</v>
      </c>
      <c r="F395" s="28">
        <f>6198.8-439.3</f>
        <v>5759.5</v>
      </c>
    </row>
    <row r="396" spans="1:6" ht="38.25">
      <c r="A396" s="91"/>
      <c r="B396" s="39"/>
      <c r="C396" s="36" t="s">
        <v>7</v>
      </c>
      <c r="D396" s="39"/>
      <c r="E396" s="47" t="s">
        <v>5</v>
      </c>
      <c r="F396" s="28">
        <f>F397</f>
        <v>353.5</v>
      </c>
    </row>
    <row r="397" spans="1:6" ht="25.5">
      <c r="A397" s="91"/>
      <c r="B397" s="39"/>
      <c r="C397" s="39"/>
      <c r="D397" s="39">
        <v>600</v>
      </c>
      <c r="E397" s="47" t="s">
        <v>167</v>
      </c>
      <c r="F397" s="28">
        <f>F398</f>
        <v>353.5</v>
      </c>
    </row>
    <row r="398" spans="1:6" ht="12.75">
      <c r="A398" s="91"/>
      <c r="B398" s="39"/>
      <c r="C398" s="39"/>
      <c r="D398" s="39">
        <v>610</v>
      </c>
      <c r="E398" s="55" t="s">
        <v>135</v>
      </c>
      <c r="F398" s="28">
        <v>353.5</v>
      </c>
    </row>
    <row r="399" spans="1:6" ht="27" customHeight="1">
      <c r="A399" s="91"/>
      <c r="B399" s="39"/>
      <c r="C399" s="36" t="s">
        <v>213</v>
      </c>
      <c r="D399" s="46"/>
      <c r="E399" s="47" t="s">
        <v>356</v>
      </c>
      <c r="F399" s="28">
        <f>F400</f>
        <v>1260</v>
      </c>
    </row>
    <row r="400" spans="1:6" ht="25.5">
      <c r="A400" s="91"/>
      <c r="B400" s="39"/>
      <c r="C400" s="39"/>
      <c r="D400" s="46">
        <v>600</v>
      </c>
      <c r="E400" s="47" t="s">
        <v>105</v>
      </c>
      <c r="F400" s="28">
        <f>F401</f>
        <v>1260</v>
      </c>
    </row>
    <row r="401" spans="1:6" ht="12.75">
      <c r="A401" s="91"/>
      <c r="B401" s="39"/>
      <c r="C401" s="39"/>
      <c r="D401" s="46">
        <v>610</v>
      </c>
      <c r="E401" s="47" t="s">
        <v>135</v>
      </c>
      <c r="F401" s="28">
        <v>1260</v>
      </c>
    </row>
    <row r="402" spans="1:6" ht="12.75" hidden="1">
      <c r="A402" s="91"/>
      <c r="B402" s="39"/>
      <c r="C402" s="36" t="s">
        <v>214</v>
      </c>
      <c r="D402" s="46"/>
      <c r="E402" s="47" t="s">
        <v>196</v>
      </c>
      <c r="F402" s="28">
        <f>F403</f>
        <v>0</v>
      </c>
    </row>
    <row r="403" spans="1:6" ht="12.75" hidden="1">
      <c r="A403" s="91"/>
      <c r="B403" s="39"/>
      <c r="C403" s="39"/>
      <c r="D403" s="39">
        <v>200</v>
      </c>
      <c r="E403" s="37" t="s">
        <v>80</v>
      </c>
      <c r="F403" s="28">
        <f>F404</f>
        <v>0</v>
      </c>
    </row>
    <row r="404" spans="1:6" ht="12.75" hidden="1">
      <c r="A404" s="91"/>
      <c r="B404" s="39"/>
      <c r="C404" s="39"/>
      <c r="D404" s="46">
        <v>240</v>
      </c>
      <c r="E404" s="55" t="s">
        <v>81</v>
      </c>
      <c r="F404" s="28">
        <v>0</v>
      </c>
    </row>
    <row r="405" spans="1:6" ht="12.75">
      <c r="A405" s="91"/>
      <c r="B405" s="39"/>
      <c r="C405" s="36" t="s">
        <v>214</v>
      </c>
      <c r="D405" s="46"/>
      <c r="E405" s="47" t="s">
        <v>196</v>
      </c>
      <c r="F405" s="28">
        <f>F406</f>
        <v>500</v>
      </c>
    </row>
    <row r="406" spans="1:6" ht="12.75">
      <c r="A406" s="91"/>
      <c r="B406" s="39"/>
      <c r="C406" s="39"/>
      <c r="D406" s="39">
        <v>200</v>
      </c>
      <c r="E406" s="37" t="s">
        <v>80</v>
      </c>
      <c r="F406" s="28">
        <f>F407</f>
        <v>500</v>
      </c>
    </row>
    <row r="407" spans="1:6" ht="19.5" customHeight="1">
      <c r="A407" s="91"/>
      <c r="B407" s="39"/>
      <c r="C407" s="39"/>
      <c r="D407" s="46">
        <v>240</v>
      </c>
      <c r="E407" s="55" t="s">
        <v>81</v>
      </c>
      <c r="F407" s="28">
        <v>500</v>
      </c>
    </row>
    <row r="408" spans="1:6" ht="38.25">
      <c r="A408" s="91"/>
      <c r="B408" s="39"/>
      <c r="C408" s="39" t="s">
        <v>14</v>
      </c>
      <c r="D408" s="39"/>
      <c r="E408" s="47" t="s">
        <v>362</v>
      </c>
      <c r="F408" s="28">
        <f>F409</f>
        <v>155</v>
      </c>
    </row>
    <row r="409" spans="1:6" ht="33" customHeight="1">
      <c r="A409" s="91"/>
      <c r="B409" s="39"/>
      <c r="C409" s="39" t="s">
        <v>15</v>
      </c>
      <c r="D409" s="46"/>
      <c r="E409" s="47" t="s">
        <v>16</v>
      </c>
      <c r="F409" s="28">
        <f>F410</f>
        <v>155</v>
      </c>
    </row>
    <row r="410" spans="1:6" ht="25.5">
      <c r="A410" s="91"/>
      <c r="B410" s="39"/>
      <c r="C410" s="39" t="s">
        <v>700</v>
      </c>
      <c r="D410" s="46"/>
      <c r="E410" s="47" t="s">
        <v>701</v>
      </c>
      <c r="F410" s="28">
        <f>F411</f>
        <v>155</v>
      </c>
    </row>
    <row r="411" spans="1:6" ht="25.5">
      <c r="A411" s="91"/>
      <c r="B411" s="39"/>
      <c r="C411" s="39"/>
      <c r="D411" s="46">
        <v>600</v>
      </c>
      <c r="E411" s="47" t="s">
        <v>105</v>
      </c>
      <c r="F411" s="28">
        <f>F412</f>
        <v>155</v>
      </c>
    </row>
    <row r="412" spans="1:6" ht="12.75">
      <c r="A412" s="91"/>
      <c r="B412" s="39"/>
      <c r="C412" s="39"/>
      <c r="D412" s="46">
        <v>610</v>
      </c>
      <c r="E412" s="47" t="s">
        <v>135</v>
      </c>
      <c r="F412" s="28">
        <f>150+5</f>
        <v>155</v>
      </c>
    </row>
    <row r="413" spans="1:6" ht="38.25">
      <c r="A413" s="91"/>
      <c r="B413" s="39"/>
      <c r="C413" s="36" t="s">
        <v>215</v>
      </c>
      <c r="D413" s="46"/>
      <c r="E413" s="47" t="s">
        <v>863</v>
      </c>
      <c r="F413" s="28">
        <f>F414</f>
        <v>2819.6000000000004</v>
      </c>
    </row>
    <row r="414" spans="1:6" ht="12.75">
      <c r="A414" s="91"/>
      <c r="B414" s="39"/>
      <c r="C414" s="36" t="s">
        <v>217</v>
      </c>
      <c r="D414" s="46"/>
      <c r="E414" s="47" t="s">
        <v>170</v>
      </c>
      <c r="F414" s="28">
        <f>F415+F418+F421</f>
        <v>2819.6000000000004</v>
      </c>
    </row>
    <row r="415" spans="1:6" ht="25.5">
      <c r="A415" s="91"/>
      <c r="B415" s="39"/>
      <c r="C415" s="36" t="s">
        <v>218</v>
      </c>
      <c r="D415" s="46"/>
      <c r="E415" s="47" t="s">
        <v>13</v>
      </c>
      <c r="F415" s="28">
        <f>F416</f>
        <v>1371.7</v>
      </c>
    </row>
    <row r="416" spans="1:6" ht="25.5">
      <c r="A416" s="91"/>
      <c r="B416" s="39"/>
      <c r="C416" s="39"/>
      <c r="D416" s="46">
        <v>600</v>
      </c>
      <c r="E416" s="47" t="s">
        <v>105</v>
      </c>
      <c r="F416" s="28">
        <f>F417</f>
        <v>1371.7</v>
      </c>
    </row>
    <row r="417" spans="1:6" ht="12.75">
      <c r="A417" s="91"/>
      <c r="B417" s="39"/>
      <c r="C417" s="39"/>
      <c r="D417" s="46">
        <v>610</v>
      </c>
      <c r="E417" s="47" t="s">
        <v>135</v>
      </c>
      <c r="F417" s="28">
        <v>1371.7</v>
      </c>
    </row>
    <row r="418" spans="1:6" ht="38.25">
      <c r="A418" s="91"/>
      <c r="B418" s="39"/>
      <c r="C418" s="36" t="s">
        <v>219</v>
      </c>
      <c r="D418" s="46"/>
      <c r="E418" s="47" t="s">
        <v>17</v>
      </c>
      <c r="F418" s="28">
        <f>F419</f>
        <v>1347.9</v>
      </c>
    </row>
    <row r="419" spans="1:6" ht="25.5">
      <c r="A419" s="91"/>
      <c r="B419" s="39"/>
      <c r="C419" s="39"/>
      <c r="D419" s="46">
        <v>600</v>
      </c>
      <c r="E419" s="47" t="s">
        <v>105</v>
      </c>
      <c r="F419" s="28">
        <f>F420</f>
        <v>1347.9</v>
      </c>
    </row>
    <row r="420" spans="1:6" ht="12.75">
      <c r="A420" s="91"/>
      <c r="B420" s="91"/>
      <c r="C420" s="39"/>
      <c r="D420" s="46">
        <v>610</v>
      </c>
      <c r="E420" s="47" t="s">
        <v>135</v>
      </c>
      <c r="F420" s="28">
        <v>1347.9</v>
      </c>
    </row>
    <row r="421" spans="1:6" ht="12.75">
      <c r="A421" s="91"/>
      <c r="B421" s="91"/>
      <c r="C421" s="36" t="s">
        <v>20</v>
      </c>
      <c r="D421" s="46"/>
      <c r="E421" s="47" t="s">
        <v>171</v>
      </c>
      <c r="F421" s="28">
        <f>F422</f>
        <v>100</v>
      </c>
    </row>
    <row r="422" spans="1:6" ht="25.5">
      <c r="A422" s="91"/>
      <c r="B422" s="39"/>
      <c r="C422" s="39"/>
      <c r="D422" s="46">
        <v>600</v>
      </c>
      <c r="E422" s="47" t="s">
        <v>105</v>
      </c>
      <c r="F422" s="28">
        <f>F423</f>
        <v>100</v>
      </c>
    </row>
    <row r="423" spans="1:6" ht="12.75">
      <c r="A423" s="91"/>
      <c r="B423" s="39"/>
      <c r="C423" s="39"/>
      <c r="D423" s="46">
        <v>610</v>
      </c>
      <c r="E423" s="47" t="s">
        <v>135</v>
      </c>
      <c r="F423" s="28">
        <v>100</v>
      </c>
    </row>
    <row r="424" spans="1:6" ht="12.75">
      <c r="A424" s="91"/>
      <c r="B424" s="32" t="s">
        <v>832</v>
      </c>
      <c r="C424" s="39"/>
      <c r="D424" s="46"/>
      <c r="E424" s="93" t="s">
        <v>838</v>
      </c>
      <c r="F424" s="28">
        <f aca="true" t="shared" si="3" ref="F424:F429">F425</f>
        <v>454.7</v>
      </c>
    </row>
    <row r="425" spans="1:6" ht="12.75">
      <c r="A425" s="91"/>
      <c r="B425" s="32" t="s">
        <v>833</v>
      </c>
      <c r="C425" s="39"/>
      <c r="D425" s="46"/>
      <c r="E425" s="59" t="s">
        <v>839</v>
      </c>
      <c r="F425" s="28">
        <f t="shared" si="3"/>
        <v>454.7</v>
      </c>
    </row>
    <row r="426" spans="1:6" ht="25.5">
      <c r="A426" s="91"/>
      <c r="B426" s="32"/>
      <c r="C426" s="40" t="s">
        <v>275</v>
      </c>
      <c r="D426" s="53"/>
      <c r="E426" s="37" t="s">
        <v>195</v>
      </c>
      <c r="F426" s="28">
        <f t="shared" si="3"/>
        <v>454.7</v>
      </c>
    </row>
    <row r="427" spans="1:6" ht="25.5">
      <c r="A427" s="91"/>
      <c r="B427" s="39"/>
      <c r="C427" s="40" t="s">
        <v>284</v>
      </c>
      <c r="D427" s="53"/>
      <c r="E427" s="37" t="s">
        <v>283</v>
      </c>
      <c r="F427" s="28">
        <f t="shared" si="3"/>
        <v>454.7</v>
      </c>
    </row>
    <row r="428" spans="1:6" ht="38.25">
      <c r="A428" s="91"/>
      <c r="B428" s="39"/>
      <c r="C428" s="40" t="s">
        <v>360</v>
      </c>
      <c r="D428" s="53"/>
      <c r="E428" s="68" t="s">
        <v>361</v>
      </c>
      <c r="F428" s="28">
        <f t="shared" si="3"/>
        <v>454.7</v>
      </c>
    </row>
    <row r="429" spans="1:6" ht="12.75">
      <c r="A429" s="91"/>
      <c r="B429" s="39"/>
      <c r="C429" s="40"/>
      <c r="D429" s="36" t="s">
        <v>140</v>
      </c>
      <c r="E429" s="37" t="s">
        <v>80</v>
      </c>
      <c r="F429" s="28">
        <f t="shared" si="3"/>
        <v>454.7</v>
      </c>
    </row>
    <row r="430" spans="1:6" ht="12.75">
      <c r="A430" s="91"/>
      <c r="B430" s="39"/>
      <c r="C430" s="40"/>
      <c r="D430" s="36" t="s">
        <v>141</v>
      </c>
      <c r="E430" s="38" t="s">
        <v>81</v>
      </c>
      <c r="F430" s="28">
        <v>454.7</v>
      </c>
    </row>
    <row r="431" spans="1:6" ht="12.75">
      <c r="A431" s="91"/>
      <c r="B431" s="32">
        <v>1000</v>
      </c>
      <c r="C431" s="32"/>
      <c r="D431" s="32"/>
      <c r="E431" s="93" t="s">
        <v>172</v>
      </c>
      <c r="F431" s="90">
        <f>F432+F437</f>
        <v>2194.5</v>
      </c>
    </row>
    <row r="432" spans="1:6" s="80" customFormat="1" ht="12.75">
      <c r="A432" s="188"/>
      <c r="B432" s="32">
        <v>1001</v>
      </c>
      <c r="C432" s="32"/>
      <c r="D432" s="32"/>
      <c r="E432" s="93" t="s">
        <v>173</v>
      </c>
      <c r="F432" s="90">
        <f>F433</f>
        <v>457.5</v>
      </c>
    </row>
    <row r="433" spans="1:6" ht="38.25">
      <c r="A433" s="91"/>
      <c r="B433" s="39"/>
      <c r="C433" s="36" t="s">
        <v>315</v>
      </c>
      <c r="D433" s="39"/>
      <c r="E433" s="37" t="s">
        <v>98</v>
      </c>
      <c r="F433" s="28">
        <f>F434</f>
        <v>457.5</v>
      </c>
    </row>
    <row r="434" spans="1:6" ht="25.5">
      <c r="A434" s="91"/>
      <c r="B434" s="39"/>
      <c r="C434" s="36" t="s">
        <v>321</v>
      </c>
      <c r="D434" s="39"/>
      <c r="E434" s="47" t="s">
        <v>174</v>
      </c>
      <c r="F434" s="28">
        <f>F435</f>
        <v>457.5</v>
      </c>
    </row>
    <row r="435" spans="1:6" ht="12.75">
      <c r="A435" s="91"/>
      <c r="B435" s="39"/>
      <c r="C435" s="39"/>
      <c r="D435" s="39">
        <v>300</v>
      </c>
      <c r="E435" s="47" t="s">
        <v>175</v>
      </c>
      <c r="F435" s="28">
        <f>F436</f>
        <v>457.5</v>
      </c>
    </row>
    <row r="436" spans="1:6" ht="12.75">
      <c r="A436" s="91"/>
      <c r="B436" s="39"/>
      <c r="C436" s="39"/>
      <c r="D436" s="39">
        <v>310</v>
      </c>
      <c r="E436" s="37" t="s">
        <v>176</v>
      </c>
      <c r="F436" s="28">
        <v>457.5</v>
      </c>
    </row>
    <row r="437" spans="1:6" s="80" customFormat="1" ht="12.75">
      <c r="A437" s="188"/>
      <c r="B437" s="32">
        <v>1003</v>
      </c>
      <c r="C437" s="32"/>
      <c r="D437" s="32"/>
      <c r="E437" s="93" t="s">
        <v>177</v>
      </c>
      <c r="F437" s="90">
        <f>F443+F438</f>
        <v>1737</v>
      </c>
    </row>
    <row r="438" spans="1:6" s="80" customFormat="1" ht="12.75">
      <c r="A438" s="188"/>
      <c r="B438" s="32"/>
      <c r="C438" s="36" t="s">
        <v>231</v>
      </c>
      <c r="D438" s="39"/>
      <c r="E438" s="37" t="s">
        <v>112</v>
      </c>
      <c r="F438" s="28">
        <f>F439</f>
        <v>211.6</v>
      </c>
    </row>
    <row r="439" spans="1:6" s="80" customFormat="1" ht="40.5" customHeight="1">
      <c r="A439" s="188"/>
      <c r="B439" s="32"/>
      <c r="C439" s="36" t="s">
        <v>650</v>
      </c>
      <c r="D439" s="39"/>
      <c r="E439" s="37" t="s">
        <v>646</v>
      </c>
      <c r="F439" s="28">
        <f>F440</f>
        <v>211.6</v>
      </c>
    </row>
    <row r="440" spans="1:6" s="80" customFormat="1" ht="25.5">
      <c r="A440" s="188"/>
      <c r="B440" s="32"/>
      <c r="C440" s="39" t="s">
        <v>654</v>
      </c>
      <c r="D440" s="39"/>
      <c r="E440" s="37" t="s">
        <v>178</v>
      </c>
      <c r="F440" s="28">
        <f>F441</f>
        <v>211.6</v>
      </c>
    </row>
    <row r="441" spans="1:6" s="80" customFormat="1" ht="12.75">
      <c r="A441" s="188"/>
      <c r="B441" s="32"/>
      <c r="C441" s="39"/>
      <c r="D441" s="39">
        <v>300</v>
      </c>
      <c r="E441" s="47" t="s">
        <v>175</v>
      </c>
      <c r="F441" s="28">
        <f>F442</f>
        <v>211.6</v>
      </c>
    </row>
    <row r="442" spans="1:6" s="80" customFormat="1" ht="12.75">
      <c r="A442" s="188"/>
      <c r="B442" s="32"/>
      <c r="C442" s="39"/>
      <c r="D442" s="39">
        <v>310</v>
      </c>
      <c r="E442" s="37" t="s">
        <v>176</v>
      </c>
      <c r="F442" s="28">
        <v>211.6</v>
      </c>
    </row>
    <row r="443" spans="1:6" ht="38.25">
      <c r="A443" s="91"/>
      <c r="B443" s="39"/>
      <c r="C443" s="36" t="s">
        <v>315</v>
      </c>
      <c r="D443" s="39"/>
      <c r="E443" s="37" t="s">
        <v>98</v>
      </c>
      <c r="F443" s="28">
        <f>F447+F444</f>
        <v>1525.4</v>
      </c>
    </row>
    <row r="444" spans="1:6" ht="51">
      <c r="A444" s="91"/>
      <c r="B444" s="39"/>
      <c r="C444" s="69" t="s">
        <v>39</v>
      </c>
      <c r="D444" s="54"/>
      <c r="E444" s="47" t="s">
        <v>38</v>
      </c>
      <c r="F444" s="28">
        <f>F445</f>
        <v>25.400000000000002</v>
      </c>
    </row>
    <row r="445" spans="1:6" ht="12.75">
      <c r="A445" s="91"/>
      <c r="B445" s="39"/>
      <c r="C445" s="46"/>
      <c r="D445" s="39">
        <v>300</v>
      </c>
      <c r="E445" s="47" t="s">
        <v>175</v>
      </c>
      <c r="F445" s="28">
        <f>F446</f>
        <v>25.400000000000002</v>
      </c>
    </row>
    <row r="446" spans="1:6" ht="25.5">
      <c r="A446" s="91"/>
      <c r="B446" s="39"/>
      <c r="C446" s="46"/>
      <c r="D446" s="46">
        <v>320</v>
      </c>
      <c r="E446" s="47" t="s">
        <v>56</v>
      </c>
      <c r="F446" s="28">
        <f>22.8+2.6</f>
        <v>25.400000000000002</v>
      </c>
    </row>
    <row r="447" spans="1:6" ht="51">
      <c r="A447" s="91"/>
      <c r="B447" s="32"/>
      <c r="C447" s="69" t="s">
        <v>322</v>
      </c>
      <c r="D447" s="54"/>
      <c r="E447" s="37" t="s">
        <v>93</v>
      </c>
      <c r="F447" s="28">
        <f>F448</f>
        <v>1500</v>
      </c>
    </row>
    <row r="448" spans="1:6" ht="51">
      <c r="A448" s="91"/>
      <c r="B448" s="39"/>
      <c r="C448" s="60" t="s">
        <v>343</v>
      </c>
      <c r="D448" s="46"/>
      <c r="E448" s="47" t="s">
        <v>179</v>
      </c>
      <c r="F448" s="28">
        <f>F449</f>
        <v>1500</v>
      </c>
    </row>
    <row r="449" spans="1:6" ht="12.75">
      <c r="A449" s="91"/>
      <c r="B449" s="91"/>
      <c r="C449" s="46"/>
      <c r="D449" s="46">
        <v>500</v>
      </c>
      <c r="E449" s="47" t="s">
        <v>95</v>
      </c>
      <c r="F449" s="28">
        <f>F450</f>
        <v>1500</v>
      </c>
    </row>
    <row r="450" spans="1:6" ht="12.75">
      <c r="A450" s="91"/>
      <c r="B450" s="91"/>
      <c r="C450" s="46"/>
      <c r="D450" s="46">
        <v>540</v>
      </c>
      <c r="E450" s="47" t="s">
        <v>65</v>
      </c>
      <c r="F450" s="28">
        <v>1500</v>
      </c>
    </row>
    <row r="451" spans="1:6" ht="12.75">
      <c r="A451" s="91"/>
      <c r="B451" s="52" t="s">
        <v>180</v>
      </c>
      <c r="C451" s="32"/>
      <c r="D451" s="32"/>
      <c r="E451" s="34" t="s">
        <v>181</v>
      </c>
      <c r="F451" s="90">
        <f>F452</f>
        <v>10217.8</v>
      </c>
    </row>
    <row r="452" spans="1:6" s="80" customFormat="1" ht="12.75">
      <c r="A452" s="188"/>
      <c r="B452" s="52" t="s">
        <v>182</v>
      </c>
      <c r="C452" s="32"/>
      <c r="D452" s="32"/>
      <c r="E452" s="200" t="s">
        <v>183</v>
      </c>
      <c r="F452" s="90">
        <f>F453+F469</f>
        <v>10217.8</v>
      </c>
    </row>
    <row r="453" spans="1:6" ht="38.25">
      <c r="A453" s="91"/>
      <c r="B453" s="91"/>
      <c r="C453" s="36" t="s">
        <v>215</v>
      </c>
      <c r="D453" s="46"/>
      <c r="E453" s="47" t="s">
        <v>863</v>
      </c>
      <c r="F453" s="28">
        <f>F454+F466+F472</f>
        <v>9600.9</v>
      </c>
    </row>
    <row r="454" spans="1:6" ht="25.5">
      <c r="A454" s="91"/>
      <c r="B454" s="91"/>
      <c r="C454" s="36" t="s">
        <v>216</v>
      </c>
      <c r="D454" s="39"/>
      <c r="E454" s="37" t="s">
        <v>184</v>
      </c>
      <c r="F454" s="28">
        <f>F455+F462</f>
        <v>9044.5</v>
      </c>
    </row>
    <row r="455" spans="1:7" ht="25.5">
      <c r="A455" s="91"/>
      <c r="B455" s="91"/>
      <c r="C455" s="36" t="s">
        <v>23</v>
      </c>
      <c r="D455" s="39"/>
      <c r="E455" s="37" t="s">
        <v>24</v>
      </c>
      <c r="F455" s="28">
        <f>F456+F459</f>
        <v>8894.5</v>
      </c>
      <c r="G455" s="121"/>
    </row>
    <row r="456" spans="1:7" ht="38.25">
      <c r="A456" s="91"/>
      <c r="B456" s="91"/>
      <c r="C456" s="36" t="s">
        <v>25</v>
      </c>
      <c r="D456" s="39"/>
      <c r="E456" s="37" t="s">
        <v>18</v>
      </c>
      <c r="F456" s="28">
        <f>F457</f>
        <v>5128</v>
      </c>
      <c r="G456" s="121"/>
    </row>
    <row r="457" spans="1:7" ht="25.5">
      <c r="A457" s="91"/>
      <c r="B457" s="91"/>
      <c r="C457" s="46"/>
      <c r="D457" s="46">
        <v>600</v>
      </c>
      <c r="E457" s="37" t="s">
        <v>167</v>
      </c>
      <c r="F457" s="28">
        <f>F458</f>
        <v>5128</v>
      </c>
      <c r="G457" s="121"/>
    </row>
    <row r="458" spans="1:7" ht="12.75">
      <c r="A458" s="91"/>
      <c r="B458" s="91"/>
      <c r="C458" s="46"/>
      <c r="D458" s="46">
        <v>610</v>
      </c>
      <c r="E458" s="55" t="s">
        <v>135</v>
      </c>
      <c r="F458" s="28">
        <v>5128</v>
      </c>
      <c r="G458" s="121"/>
    </row>
    <row r="459" spans="1:7" ht="25.5">
      <c r="A459" s="91"/>
      <c r="B459" s="91"/>
      <c r="C459" s="60" t="s">
        <v>26</v>
      </c>
      <c r="D459" s="46"/>
      <c r="E459" s="47" t="s">
        <v>19</v>
      </c>
      <c r="F459" s="28">
        <f>F460</f>
        <v>3766.5</v>
      </c>
      <c r="G459" s="121"/>
    </row>
    <row r="460" spans="1:7" ht="25.5">
      <c r="A460" s="91"/>
      <c r="B460" s="91"/>
      <c r="C460" s="46"/>
      <c r="D460" s="46">
        <v>600</v>
      </c>
      <c r="E460" s="37" t="s">
        <v>167</v>
      </c>
      <c r="F460" s="28">
        <f>F461</f>
        <v>3766.5</v>
      </c>
      <c r="G460" s="121"/>
    </row>
    <row r="461" spans="1:7" ht="12.75">
      <c r="A461" s="91"/>
      <c r="B461" s="91"/>
      <c r="C461" s="46"/>
      <c r="D461" s="46">
        <v>610</v>
      </c>
      <c r="E461" s="55" t="s">
        <v>135</v>
      </c>
      <c r="F461" s="28">
        <v>3766.5</v>
      </c>
      <c r="G461" s="121"/>
    </row>
    <row r="462" spans="1:7" ht="25.5">
      <c r="A462" s="91"/>
      <c r="B462" s="91"/>
      <c r="C462" s="60" t="s">
        <v>28</v>
      </c>
      <c r="D462" s="46"/>
      <c r="E462" s="47" t="s">
        <v>27</v>
      </c>
      <c r="F462" s="28">
        <f>F463</f>
        <v>150</v>
      </c>
      <c r="G462" s="121"/>
    </row>
    <row r="463" spans="1:7" ht="25.5">
      <c r="A463" s="91"/>
      <c r="B463" s="91"/>
      <c r="C463" s="60" t="s">
        <v>29</v>
      </c>
      <c r="D463" s="46"/>
      <c r="E463" s="47" t="s">
        <v>51</v>
      </c>
      <c r="F463" s="28">
        <f>F464</f>
        <v>150</v>
      </c>
      <c r="G463" s="121"/>
    </row>
    <row r="464" spans="1:7" ht="25.5">
      <c r="A464" s="91"/>
      <c r="B464" s="91"/>
      <c r="C464" s="46"/>
      <c r="D464" s="46">
        <v>600</v>
      </c>
      <c r="E464" s="37" t="s">
        <v>167</v>
      </c>
      <c r="F464" s="28">
        <f>F465</f>
        <v>150</v>
      </c>
      <c r="G464" s="121"/>
    </row>
    <row r="465" spans="1:7" ht="12.75">
      <c r="A465" s="188"/>
      <c r="B465" s="189"/>
      <c r="C465" s="46"/>
      <c r="D465" s="46">
        <v>610</v>
      </c>
      <c r="E465" s="55" t="s">
        <v>135</v>
      </c>
      <c r="F465" s="28">
        <v>150</v>
      </c>
      <c r="G465" s="121"/>
    </row>
    <row r="466" spans="1:7" ht="38.25">
      <c r="A466" s="188"/>
      <c r="B466" s="189"/>
      <c r="C466" s="36" t="s">
        <v>21</v>
      </c>
      <c r="D466" s="46"/>
      <c r="E466" s="47" t="s">
        <v>5</v>
      </c>
      <c r="F466" s="28">
        <f>F467</f>
        <v>222.4</v>
      </c>
      <c r="G466" s="121"/>
    </row>
    <row r="467" spans="1:7" ht="25.5">
      <c r="A467" s="188"/>
      <c r="B467" s="189"/>
      <c r="C467" s="39"/>
      <c r="D467" s="46">
        <v>600</v>
      </c>
      <c r="E467" s="47" t="s">
        <v>105</v>
      </c>
      <c r="F467" s="28">
        <f>F468</f>
        <v>222.4</v>
      </c>
      <c r="G467" s="121"/>
    </row>
    <row r="468" spans="1:7" ht="12.75">
      <c r="A468" s="188"/>
      <c r="B468" s="189"/>
      <c r="C468" s="39"/>
      <c r="D468" s="46">
        <v>610</v>
      </c>
      <c r="E468" s="47" t="s">
        <v>135</v>
      </c>
      <c r="F468" s="28">
        <v>222.4</v>
      </c>
      <c r="G468" s="121"/>
    </row>
    <row r="469" spans="1:7" ht="12.75">
      <c r="A469" s="188"/>
      <c r="B469" s="189"/>
      <c r="C469" s="60" t="s">
        <v>49</v>
      </c>
      <c r="D469" s="46"/>
      <c r="E469" s="47" t="s">
        <v>50</v>
      </c>
      <c r="F469" s="28">
        <f>F470</f>
        <v>616.9</v>
      </c>
      <c r="G469" s="121"/>
    </row>
    <row r="470" spans="1:7" ht="25.5">
      <c r="A470" s="188"/>
      <c r="B470" s="189"/>
      <c r="C470" s="39"/>
      <c r="D470" s="46">
        <v>600</v>
      </c>
      <c r="E470" s="47" t="s">
        <v>105</v>
      </c>
      <c r="F470" s="28">
        <f>F471</f>
        <v>616.9</v>
      </c>
      <c r="G470" s="121"/>
    </row>
    <row r="471" spans="1:7" ht="12.75">
      <c r="A471" s="188"/>
      <c r="B471" s="189"/>
      <c r="C471" s="39"/>
      <c r="D471" s="46">
        <v>610</v>
      </c>
      <c r="E471" s="47" t="s">
        <v>135</v>
      </c>
      <c r="F471" s="28">
        <f>100+412+62+42.9</f>
        <v>616.9</v>
      </c>
      <c r="G471" s="121"/>
    </row>
    <row r="472" spans="1:7" ht="25.5">
      <c r="A472" s="188"/>
      <c r="B472" s="189"/>
      <c r="C472" s="36" t="s">
        <v>367</v>
      </c>
      <c r="D472" s="46"/>
      <c r="E472" s="47" t="s">
        <v>366</v>
      </c>
      <c r="F472" s="28">
        <f>F473</f>
        <v>334</v>
      </c>
      <c r="G472" s="121"/>
    </row>
    <row r="473" spans="1:7" ht="25.5">
      <c r="A473" s="188"/>
      <c r="B473" s="189"/>
      <c r="C473" s="39"/>
      <c r="D473" s="46">
        <v>600</v>
      </c>
      <c r="E473" s="47" t="s">
        <v>105</v>
      </c>
      <c r="F473" s="28">
        <f>F474</f>
        <v>334</v>
      </c>
      <c r="G473" s="121"/>
    </row>
    <row r="474" spans="1:7" ht="12.75">
      <c r="A474" s="188"/>
      <c r="B474" s="189"/>
      <c r="C474" s="39"/>
      <c r="D474" s="46">
        <v>610</v>
      </c>
      <c r="E474" s="47" t="s">
        <v>135</v>
      </c>
      <c r="F474" s="28">
        <v>334</v>
      </c>
      <c r="G474" s="121"/>
    </row>
    <row r="475" spans="1:7" ht="12.75">
      <c r="A475" s="188"/>
      <c r="B475" s="189">
        <v>1300</v>
      </c>
      <c r="C475" s="31"/>
      <c r="D475" s="119"/>
      <c r="E475" s="59" t="s">
        <v>333</v>
      </c>
      <c r="F475" s="90">
        <f>F476</f>
        <v>18.7</v>
      </c>
      <c r="G475" s="121"/>
    </row>
    <row r="476" spans="1:7" ht="25.5">
      <c r="A476" s="188"/>
      <c r="B476" s="189">
        <v>1301</v>
      </c>
      <c r="C476" s="31"/>
      <c r="D476" s="119"/>
      <c r="E476" s="59" t="s">
        <v>334</v>
      </c>
      <c r="F476" s="90">
        <f>F477</f>
        <v>18.7</v>
      </c>
      <c r="G476" s="121"/>
    </row>
    <row r="477" spans="1:7" ht="12.75">
      <c r="A477" s="188"/>
      <c r="B477" s="189"/>
      <c r="C477" s="60" t="s">
        <v>331</v>
      </c>
      <c r="D477" s="46"/>
      <c r="E477" s="92" t="s">
        <v>335</v>
      </c>
      <c r="F477" s="28">
        <f>F478</f>
        <v>18.7</v>
      </c>
      <c r="G477" s="121"/>
    </row>
    <row r="478" spans="1:7" ht="38.25">
      <c r="A478" s="188"/>
      <c r="B478" s="189"/>
      <c r="C478" s="60" t="s">
        <v>332</v>
      </c>
      <c r="D478" s="46"/>
      <c r="E478" s="47" t="s">
        <v>330</v>
      </c>
      <c r="F478" s="28">
        <f>F479</f>
        <v>18.7</v>
      </c>
      <c r="G478" s="121"/>
    </row>
    <row r="479" spans="1:7" ht="12.75">
      <c r="A479" s="188"/>
      <c r="B479" s="189"/>
      <c r="C479" s="46"/>
      <c r="D479" s="46">
        <v>700</v>
      </c>
      <c r="E479" s="47" t="s">
        <v>336</v>
      </c>
      <c r="F479" s="28">
        <f>F480</f>
        <v>18.7</v>
      </c>
      <c r="G479" s="121"/>
    </row>
    <row r="480" spans="1:7" ht="12.75">
      <c r="A480" s="188"/>
      <c r="B480" s="189"/>
      <c r="C480" s="46"/>
      <c r="D480" s="46">
        <v>730</v>
      </c>
      <c r="E480" s="47" t="s">
        <v>335</v>
      </c>
      <c r="F480" s="28">
        <v>18.7</v>
      </c>
      <c r="G480" s="121"/>
    </row>
    <row r="481" spans="1:7" ht="25.5">
      <c r="A481" s="188" t="s">
        <v>62</v>
      </c>
      <c r="B481" s="189"/>
      <c r="C481" s="50"/>
      <c r="D481" s="119"/>
      <c r="E481" s="59" t="s">
        <v>63</v>
      </c>
      <c r="F481" s="90">
        <f>F482</f>
        <v>2037.8</v>
      </c>
      <c r="G481" s="121"/>
    </row>
    <row r="482" spans="1:7" s="80" customFormat="1" ht="38.25">
      <c r="A482" s="188"/>
      <c r="B482" s="189" t="s">
        <v>89</v>
      </c>
      <c r="C482" s="203"/>
      <c r="D482" s="204"/>
      <c r="E482" s="34" t="s">
        <v>90</v>
      </c>
      <c r="F482" s="90">
        <f>F483</f>
        <v>2037.8</v>
      </c>
      <c r="G482" s="122"/>
    </row>
    <row r="483" spans="1:7" ht="25.5">
      <c r="A483" s="188"/>
      <c r="B483" s="189"/>
      <c r="C483" s="36" t="s">
        <v>308</v>
      </c>
      <c r="D483" s="35"/>
      <c r="E483" s="45" t="s">
        <v>74</v>
      </c>
      <c r="F483" s="28">
        <f>F484+F487</f>
        <v>2037.8</v>
      </c>
      <c r="G483" s="121"/>
    </row>
    <row r="484" spans="1:7" ht="12.75">
      <c r="A484" s="188"/>
      <c r="B484" s="189"/>
      <c r="C484" s="36" t="s">
        <v>312</v>
      </c>
      <c r="D484" s="35"/>
      <c r="E484" s="37" t="s">
        <v>91</v>
      </c>
      <c r="F484" s="28">
        <f>F485</f>
        <v>956.3</v>
      </c>
      <c r="G484" s="121"/>
    </row>
    <row r="485" spans="1:7" ht="38.25">
      <c r="A485" s="188"/>
      <c r="B485" s="189"/>
      <c r="C485" s="46"/>
      <c r="D485" s="46">
        <v>100</v>
      </c>
      <c r="E485" s="37" t="s">
        <v>75</v>
      </c>
      <c r="F485" s="28">
        <f>F486</f>
        <v>956.3</v>
      </c>
      <c r="G485" s="121"/>
    </row>
    <row r="486" spans="1:7" ht="12.75">
      <c r="A486" s="188"/>
      <c r="B486" s="189"/>
      <c r="C486" s="39"/>
      <c r="D486" s="39">
        <v>120</v>
      </c>
      <c r="E486" s="37" t="s">
        <v>76</v>
      </c>
      <c r="F486" s="28">
        <f>955.8+0.5</f>
        <v>956.3</v>
      </c>
      <c r="G486" s="121"/>
    </row>
    <row r="487" spans="1:7" ht="25.5">
      <c r="A487" s="188"/>
      <c r="B487" s="189"/>
      <c r="C487" s="36" t="s">
        <v>313</v>
      </c>
      <c r="D487" s="35"/>
      <c r="E487" s="37" t="s">
        <v>307</v>
      </c>
      <c r="F487" s="28">
        <f>F488+F490</f>
        <v>1081.5</v>
      </c>
      <c r="G487" s="121"/>
    </row>
    <row r="488" spans="1:7" ht="38.25">
      <c r="A488" s="188"/>
      <c r="B488" s="189"/>
      <c r="C488" s="39"/>
      <c r="D488" s="39">
        <v>100</v>
      </c>
      <c r="E488" s="37" t="s">
        <v>75</v>
      </c>
      <c r="F488" s="28">
        <f>F489</f>
        <v>861.4</v>
      </c>
      <c r="G488" s="121"/>
    </row>
    <row r="489" spans="1:7" ht="12.75">
      <c r="A489" s="188"/>
      <c r="B489" s="189"/>
      <c r="C489" s="39"/>
      <c r="D489" s="39">
        <v>120</v>
      </c>
      <c r="E489" s="37" t="s">
        <v>76</v>
      </c>
      <c r="F489" s="28">
        <v>861.4</v>
      </c>
      <c r="G489" s="121"/>
    </row>
    <row r="490" spans="1:7" ht="12.75">
      <c r="A490" s="188"/>
      <c r="B490" s="189"/>
      <c r="C490" s="39"/>
      <c r="D490" s="39">
        <v>200</v>
      </c>
      <c r="E490" s="37" t="s">
        <v>80</v>
      </c>
      <c r="F490" s="28">
        <f>F491</f>
        <v>220.1</v>
      </c>
      <c r="G490" s="121"/>
    </row>
    <row r="491" spans="1:7" ht="12.75">
      <c r="A491" s="188"/>
      <c r="B491" s="189"/>
      <c r="C491" s="39"/>
      <c r="D491" s="39">
        <v>240</v>
      </c>
      <c r="E491" s="37" t="s">
        <v>81</v>
      </c>
      <c r="F491" s="28">
        <f>31.1+189</f>
        <v>220.1</v>
      </c>
      <c r="G491" s="121"/>
    </row>
    <row r="492" spans="1:6" ht="12.75">
      <c r="A492" s="78"/>
      <c r="B492" s="78"/>
      <c r="C492" s="3"/>
      <c r="D492" s="3"/>
      <c r="E492" s="7"/>
      <c r="F492" s="81"/>
    </row>
    <row r="493" spans="1:6" ht="12.75">
      <c r="A493" s="78"/>
      <c r="B493" s="78"/>
      <c r="C493" s="78"/>
      <c r="D493" s="77"/>
      <c r="E493" s="77" t="s">
        <v>187</v>
      </c>
      <c r="F493" s="307">
        <f>F12+F37+F481</f>
        <v>166017.2</v>
      </c>
    </row>
    <row r="494" spans="1:6" ht="12.75">
      <c r="A494" s="78"/>
      <c r="B494" s="78"/>
      <c r="C494" s="78"/>
      <c r="D494" s="78"/>
      <c r="E494" s="78"/>
      <c r="F494" s="78"/>
    </row>
    <row r="497" ht="12.75">
      <c r="G497" s="83"/>
    </row>
    <row r="500" ht="12.75">
      <c r="F500" s="83"/>
    </row>
  </sheetData>
  <sheetProtection/>
  <mergeCells count="12">
    <mergeCell ref="A10:A11"/>
    <mergeCell ref="B10:B11"/>
    <mergeCell ref="C10:C11"/>
    <mergeCell ref="D10:D11"/>
    <mergeCell ref="E10:E11"/>
    <mergeCell ref="F10:F11"/>
    <mergeCell ref="E1:F1"/>
    <mergeCell ref="E2:F2"/>
    <mergeCell ref="E3:F3"/>
    <mergeCell ref="E4:F4"/>
    <mergeCell ref="E5:F5"/>
    <mergeCell ref="A7:F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PlanMaker, Rev. 584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c:creator>
  <cp:keywords/>
  <dc:description/>
  <cp:lastModifiedBy>User</cp:lastModifiedBy>
  <cp:lastPrinted>2017-12-21T05:16:49Z</cp:lastPrinted>
  <dcterms:created xsi:type="dcterms:W3CDTF">2014-12-21T16:08:26Z</dcterms:created>
  <dcterms:modified xsi:type="dcterms:W3CDTF">2017-12-21T05:17:00Z</dcterms:modified>
  <cp:category/>
  <cp:version/>
  <cp:contentType/>
  <cp:contentStatus/>
</cp:coreProperties>
</file>