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8775" tabRatio="598" firstSheet="13" activeTab="18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  <sheet name="Приложение 8" sheetId="8" r:id="rId8"/>
    <sheet name="Приложение 9" sheetId="9" r:id="rId9"/>
    <sheet name="Приложение 10" sheetId="10" r:id="rId10"/>
    <sheet name="Приложение 11" sheetId="11" r:id="rId11"/>
    <sheet name="Приложение 12" sheetId="12" r:id="rId12"/>
    <sheet name="Приложение 13" sheetId="13" r:id="rId13"/>
    <sheet name="Приложение 14" sheetId="14" r:id="rId14"/>
    <sheet name="Приложение 15" sheetId="15" r:id="rId15"/>
    <sheet name="Приложение 16" sheetId="16" r:id="rId16"/>
    <sheet name="Приложение 17" sheetId="17" r:id="rId17"/>
    <sheet name="Приложение 18" sheetId="18" r:id="rId18"/>
    <sheet name="Приложение 19" sheetId="19" r:id="rId19"/>
  </sheets>
  <externalReferences>
    <externalReference r:id="rId22"/>
  </externalReferences>
  <definedNames/>
  <calcPr fullCalcOnLoad="1"/>
</workbook>
</file>

<file path=xl/sharedStrings.xml><?xml version="1.0" encoding="utf-8"?>
<sst xmlns="http://schemas.openxmlformats.org/spreadsheetml/2006/main" count="3723" uniqueCount="1011">
  <si>
    <t>Администрирование государственных полномочий по организации проведения мероприятий по отлову, содержанию, эвтаназии и утилизации (кремации) умерших в период содержания и эвтаназированных безнадзорных животных</t>
  </si>
  <si>
    <t>Осуществление полномочий по созданию и организации деятельности административных комиссий</t>
  </si>
  <si>
    <t>01 1 00 20003</t>
  </si>
  <si>
    <t>Доведение заработной платы работников муниципальных учреждений, находящихся в ведении Добрянского городского поселения до минимального размера оплаты труда по региону</t>
  </si>
  <si>
    <t>Муниципальная услуга "Публичный показ музейных предметов, музейных коллекций (в стационарных условиях)"</t>
  </si>
  <si>
    <t>Муниципальная услуга "Публичный показ музейных предметов, музейных коллекций (вне стационара)"</t>
  </si>
  <si>
    <t>Муниципальная услуга (работа) "Формирование, учет, изучение, обеспечение физического сохранения и безопасности музейных предметов, музейных коллекций"</t>
  </si>
  <si>
    <t>Муниципальная услуга "Библиотечное, библиографическое и информационное обслуживание пользователей библиотеки"</t>
  </si>
  <si>
    <t>Муниципальная услуга "Организация и проведение культурно-массовых мероприятий"</t>
  </si>
  <si>
    <t>Муниципальная услуга "Организация досуга детей, подростков и молодежи"</t>
  </si>
  <si>
    <t>Муниципальная услуга "Организация деятельности клубных формирований и формирований самодеятельного народного творчества"</t>
  </si>
  <si>
    <t>Муниципальная услуга "Организация и проведение спортивно-оздоровительной работы по развитию физической культуры и спорта среди различных групп населения"</t>
  </si>
  <si>
    <t>Муниципальная услуга "Организация и проведение официальных физкультурных (физкультурно-оздоровительных) мероприятий"</t>
  </si>
  <si>
    <t>02 0 00 2М151</t>
  </si>
  <si>
    <t>02 1 01 00000</t>
  </si>
  <si>
    <t>02 1 01 20001</t>
  </si>
  <si>
    <t>02 1 01 20002</t>
  </si>
  <si>
    <t>Основное мероприятие "Содержание спортивных объектов, находящихся на территории Добрянского городского поселения"</t>
  </si>
  <si>
    <t>02 1 03 20011</t>
  </si>
  <si>
    <t>Расходы на содержание и обслуживание объектов, находящихся в муниципальной казне</t>
  </si>
  <si>
    <t xml:space="preserve">Организация благоустройства и озеленения </t>
  </si>
  <si>
    <t>Организация капитального ремонта, ремонта и содержания закрепленных автомобильных дорог общего пользования и искуственных дорожных сооружений в их составе</t>
  </si>
  <si>
    <t>Признание помещения жилым помещением, жилого помещения непригодным для проживания и многоквартирного дома аварийным и подлежащим сносу или реконструкции</t>
  </si>
  <si>
    <t>Организация содержания и ремонта муниципального жилищного фонда</t>
  </si>
  <si>
    <t xml:space="preserve">Организация освещения улиц </t>
  </si>
  <si>
    <t>Софинансирование проектов инициативного бюджетирования</t>
  </si>
  <si>
    <t>2019 г.</t>
  </si>
  <si>
    <t>Софинансирование расходов по реализации Закона ПК от 08.12.2006 № 30-КЗ "Об обеспечении работников учреждений бюджетной сферы Пермского края путевками на санаторно-курортное лечение и оздоровление"</t>
  </si>
  <si>
    <t>93 0 00 00030</t>
  </si>
  <si>
    <t>06 6 01 20009</t>
  </si>
  <si>
    <t>06 6 01 20010</t>
  </si>
  <si>
    <t>Выплата материального стимулирования народным дружинникам за участие в охране общественного порядка</t>
  </si>
  <si>
    <t>Осуществление полномочий по страхованию граждан Российской Федерации, участвующих в деятельности дружин охраны общественного порядка на территории Пермского края</t>
  </si>
  <si>
    <t>Заключение (изменение) договоров социального найма жилых помещений</t>
  </si>
  <si>
    <t>Выдача справки о захоронении</t>
  </si>
  <si>
    <t>Передача жилых помещений в собственность граждан</t>
  </si>
  <si>
    <t>02 0 00 00021</t>
  </si>
  <si>
    <t>Субсидии бюджетным (автономным) учреждениям на иные цели</t>
  </si>
  <si>
    <t>Содержание спортивной площадки по адресу Пермский край, г.Добрянка, ул.Герцена, 33/1, в т.ч. заливка катка</t>
  </si>
  <si>
    <t xml:space="preserve">Подпрограмма  "Повышение безопасности  дорожного  движения  на  территории Добрянского  городского  поселения  на  2016-2020г." </t>
  </si>
  <si>
    <t>06 7 00 00000</t>
  </si>
  <si>
    <t>Социальные выплаты гражданам, кроме публичных нормативных социальных выплат</t>
  </si>
  <si>
    <t>поселения</t>
  </si>
  <si>
    <t>Думы Добрянского</t>
  </si>
  <si>
    <t>городского поселения</t>
  </si>
  <si>
    <t>Дума Добрянского городского поселения</t>
  </si>
  <si>
    <t>Администрация Добрянского городского поселения</t>
  </si>
  <si>
    <t>О25</t>
  </si>
  <si>
    <t>Контрольно-ревизионная комиссия Добрянского городского поселения</t>
  </si>
  <si>
    <t>тыс.руб.</t>
  </si>
  <si>
    <t>Иные межбюджетные трансферты</t>
  </si>
  <si>
    <t>Раздел, подраздел</t>
  </si>
  <si>
    <t>Целевая статья расходов</t>
  </si>
  <si>
    <t>Вид расходов</t>
  </si>
  <si>
    <t>Наименование расходов</t>
  </si>
  <si>
    <t>О100</t>
  </si>
  <si>
    <t>Общегосударственные вопросы</t>
  </si>
  <si>
    <t>О102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</si>
  <si>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</si>
  <si>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органов местного самоуправления Добрянского городского поселения</t>
  </si>
  <si>
    <t>Расходы на выплаты персоналу в целях обеспечения выполнения функций органами местного самоуправления поселения, казенными учреждениями</t>
  </si>
  <si>
    <t>Расходы на выплаты персоналу органов местного самоуправления</t>
  </si>
  <si>
    <t>О103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</si>
  <si>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</si>
  <si>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Председатель, заместитель председателя представительного органа поселения</t>
  </si>
  <si>
    <t>Закупка товаров, работ и услуг для муниципальных нужд</t>
  </si>
  <si>
    <t>Иные закупки товаров, работ и услуг для муниципальных нужд</t>
  </si>
  <si>
    <t>Иные бюджетные ассигнования</t>
  </si>
  <si>
    <t>Исполнение судебных актов</t>
  </si>
  <si>
    <t>Уплата налогов, сборов и иных платежей</t>
  </si>
  <si>
    <t>Депутаты представительного органа поселения</t>
  </si>
  <si>
    <t>Расходы, связанные с приемом и обслуживанием официальных делегаций и отдельных лиц, организацией, проведением и участием в мероприятиях</t>
  </si>
  <si>
    <t>О104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</si>
  <si>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</si>
  <si>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</si>
  <si>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</si>
  <si>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Председатель Контрольно-ревизионной комиссии поселения</t>
  </si>
  <si>
    <t>Мероприятия, осуществляемые органами местного самоуправления Добрянского городского поселения, в рамках непрограммных направлений расходов</t>
  </si>
  <si>
    <t>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заключеными соглашениями</t>
  </si>
  <si>
    <t>Иные межбюджетные трансферты передаваемые в бюджет муниципального района на осуществление части полномочий по исполнению бюджета поселения</t>
  </si>
  <si>
    <t>Межбюджетные трансферты</t>
  </si>
  <si>
    <t>О111</t>
  </si>
  <si>
    <t>Резервные фонды</t>
  </si>
  <si>
    <t>Мероприятия, осуществляемые органами местного самоуправления Добрянского городского поселения, в рамках непрограммных расходов</t>
  </si>
  <si>
    <t>Резервные средства</t>
  </si>
  <si>
    <t>О113</t>
  </si>
  <si>
    <t>Другие общегосударственные вопросы</t>
  </si>
  <si>
    <t>Муниципальная программа "Управление земельными ресурсами и имуществом Добрянского городского поселения"</t>
  </si>
  <si>
    <t>Формирование земельных участков на территории Добрянского городского поселения</t>
  </si>
  <si>
    <t>Предоставление субсидий муниципальным бюджетным, автономным учреждениям и иным некоммерческим организациям</t>
  </si>
  <si>
    <t>Расходы, связанные с присвоением звания "Почетный гражданин Добрянского городского поселения"</t>
  </si>
  <si>
    <t>Информирование населения через средства массовой информации рекламные и РR агентства, публикации нормативных актов</t>
  </si>
  <si>
    <t>Средства поселений на уплату членских взносов в Ассоциацию "Совет городских поселений Пермского края"</t>
  </si>
  <si>
    <t>Средства поселений на уплату членских взносов в Совет муниципальных образований Пермского края</t>
  </si>
  <si>
    <t>Средства на исполнение решений судов, вступивших в законную силу, оплата государственной пошлины за совершение нотариальных действий</t>
  </si>
  <si>
    <t>Подпрограмма "Поддержка общественных инициатив"</t>
  </si>
  <si>
    <t>Муниципальная программа "Система муниципального управления"</t>
  </si>
  <si>
    <t>Подпрограмма "Модернизация автоматизированных рабочих мест пользователей администрации Добрянского городского поселения"</t>
  </si>
  <si>
    <t>Обеспечение информационного электронного пространства</t>
  </si>
  <si>
    <t>Обновление материально-технической базы</t>
  </si>
  <si>
    <t>Обеспечение бесперебойного функционирования программных средств и программных средств защиты информации</t>
  </si>
  <si>
    <t>О300</t>
  </si>
  <si>
    <t>Национальная безопасность и правоохранительная деятельность</t>
  </si>
  <si>
    <t>О309</t>
  </si>
  <si>
    <t>Защита населения и территории от чрезвычайных ситуаций природного и техногенного характера, гражданская оборона</t>
  </si>
  <si>
    <t>Иные межбюджетные трансферты, передаваемые в бюджет муниципального района на обеспечение Единой дежурно-диспетчерской службы</t>
  </si>
  <si>
    <t>О310</t>
  </si>
  <si>
    <t>Обеспечение пожарной безопасности</t>
  </si>
  <si>
    <t>Муниципальная программа "Управление жизнеобеспечения Добрянского городского поселения "</t>
  </si>
  <si>
    <t>0314</t>
  </si>
  <si>
    <t>Другие вопросы в области национальной безопасности и правоохранительной деятельности</t>
  </si>
  <si>
    <t>Составление протоколов об административных правонарушениях</t>
  </si>
  <si>
    <t>О400</t>
  </si>
  <si>
    <t>Национальная экономика</t>
  </si>
  <si>
    <t>О409</t>
  </si>
  <si>
    <t>Дорожное хозяйство (дорожные фонды)</t>
  </si>
  <si>
    <t>Муниципальная программа "Управление инфраструктурой Добрянского городского поселения"</t>
  </si>
  <si>
    <t>Содержание автомобильных дорог и инженерных сооружений на них в границах поселения</t>
  </si>
  <si>
    <t>Субсидии бюджетным учреждениям</t>
  </si>
  <si>
    <t>0412</t>
  </si>
  <si>
    <t>Другие вопросы в области национальной экономики</t>
  </si>
  <si>
    <t>Подпрограмма "Развитие и поддержка малого и среднего предпринимательства"</t>
  </si>
  <si>
    <t>200</t>
  </si>
  <si>
    <t>240</t>
  </si>
  <si>
    <t>О500</t>
  </si>
  <si>
    <t>Жилищно-коммунальное хозяйство</t>
  </si>
  <si>
    <t>О501</t>
  </si>
  <si>
    <t>Жилищное хозяйство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</si>
  <si>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</si>
  <si>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</si>
  <si>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О502</t>
  </si>
  <si>
    <t>Коммунальное хозяйство</t>
  </si>
  <si>
    <t>О503</t>
  </si>
  <si>
    <t>Благоустройство</t>
  </si>
  <si>
    <t>Подпрограмма "Благоустройство территории Добрянского городского поселения"</t>
  </si>
  <si>
    <t>Оплата уличного освещения в границах населенных пунктов поселения</t>
  </si>
  <si>
    <t>Содержание сетей наружного освещения в границах поселения</t>
  </si>
  <si>
    <t>Содержание объектов благоустройства в зимний и летний период</t>
  </si>
  <si>
    <t>Организация и обеспечение сбора и вывоза ТБО</t>
  </si>
  <si>
    <t>Содержание городского пляжа</t>
  </si>
  <si>
    <t>Содержание мест захоронения на территории г.Добрянки, Пермского края</t>
  </si>
  <si>
    <t>О800</t>
  </si>
  <si>
    <t>Культура, кинематография, средства массовой информации</t>
  </si>
  <si>
    <t>О801</t>
  </si>
  <si>
    <t>Культура</t>
  </si>
  <si>
    <t>Муниципальная программа "Развитие культуры в Добрянском городском поселении"</t>
  </si>
  <si>
    <t>Подпрограмма "От музея традиционного к музею интерактивному"</t>
  </si>
  <si>
    <t>Подпрограмма "Развитие библиотечного обслуживания населения"</t>
  </si>
  <si>
    <t>Предоставление субсидий бюджетным, автономным учреждениям и иным некоммерческим организациям</t>
  </si>
  <si>
    <t>Подпрограмма "Развитие культурно-досугового обслуживания населения"</t>
  </si>
  <si>
    <t>Подпрограмма "Активная молодежь"</t>
  </si>
  <si>
    <t>Трудоустройство подростков в летний период</t>
  </si>
  <si>
    <t>Социальная политика</t>
  </si>
  <si>
    <t>Пенсионное  обеспечение</t>
  </si>
  <si>
    <t>Пенсии за выслугу лет муниципальным служащим органов местного самоуправления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</si>
  <si>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</si>
  <si>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</si>
  <si>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</si>
  <si>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Иные межбюджетные трансферты, передаваемые в бюджет муниципального района из бюджетов поселений участвующих в программе "Жилье", обеспечение в рамках КЦП "Обеспечение жильем молодых семей в Пермском крае"</t>
  </si>
  <si>
    <t>1100</t>
  </si>
  <si>
    <t>Физическая культура и спорт</t>
  </si>
  <si>
    <t>1102</t>
  </si>
  <si>
    <t>Массовый спорт</t>
  </si>
  <si>
    <t>Подпрограмма "Развитие физической культуры и массового спорта на территории Добрянского городского поселения"</t>
  </si>
  <si>
    <t>ИТОГО</t>
  </si>
  <si>
    <t>Условно утвержденные расходы</t>
  </si>
  <si>
    <t>ВСЕГО</t>
  </si>
  <si>
    <t>Доходы</t>
  </si>
  <si>
    <t>Дефицит (-), профицит (+)</t>
  </si>
  <si>
    <t>Глава</t>
  </si>
  <si>
    <t>ОО1</t>
  </si>
  <si>
    <t>Подпрограмма "Ремонт и содержание автомобильных дорог  и инженерных сооружений  на них в границах поселения"</t>
  </si>
  <si>
    <t>Подпрограмма «Муниципальное  жилищное хозяйство»</t>
  </si>
  <si>
    <t>Подпрограмма "Управление в сфере установленных функций органов местного самоуправления"</t>
  </si>
  <si>
    <t>Обслуживание общегородских культурно-массовых мероприятий</t>
  </si>
  <si>
    <t>Мероприятия по подготовке документов для обеспечения полномочий органов местного самоуправления в сфере земельных отношений на территории Добрянского городского поселения</t>
  </si>
  <si>
    <t>О408</t>
  </si>
  <si>
    <t>Транспорт</t>
  </si>
  <si>
    <t>Корректировка Правил землепользования и застройки Добрянского городского поселения</t>
  </si>
  <si>
    <t>Целевая статья</t>
  </si>
  <si>
    <t>Сумма, тыс.руб.</t>
  </si>
  <si>
    <t>Непрограммные направления расходов бюджета Добрянского городского поселения</t>
  </si>
  <si>
    <t>Глава городского поселения</t>
  </si>
  <si>
    <t>01 0 00 00000</t>
  </si>
  <si>
    <t>01 1 00 00000</t>
  </si>
  <si>
    <t>01 1 00 20001</t>
  </si>
  <si>
    <t>01 2 00 00000</t>
  </si>
  <si>
    <t>01 2 00 20001</t>
  </si>
  <si>
    <t>01 3 00 00000</t>
  </si>
  <si>
    <t>01 3 00 20002</t>
  </si>
  <si>
    <t>01 3 00 20004</t>
  </si>
  <si>
    <t>01 3 00 20005</t>
  </si>
  <si>
    <t>02 0 00 00000</t>
  </si>
  <si>
    <t>02 1 00 00000</t>
  </si>
  <si>
    <t>02 2 00 00000</t>
  </si>
  <si>
    <t>03 0 00 00000</t>
  </si>
  <si>
    <t>03 3 00 00000</t>
  </si>
  <si>
    <t>04 0 00 00000</t>
  </si>
  <si>
    <t>04 0 00 20002</t>
  </si>
  <si>
    <t>04 0 00 20004</t>
  </si>
  <si>
    <t>05 0 00 00000</t>
  </si>
  <si>
    <t>05 1 00 00000</t>
  </si>
  <si>
    <t>Основное мероприятие "Содержание объектов благоустройства"</t>
  </si>
  <si>
    <t>06 0 00 00000</t>
  </si>
  <si>
    <t>06 1 00 00000</t>
  </si>
  <si>
    <t>06 1 01 20001</t>
  </si>
  <si>
    <t>06 1 01 20002</t>
  </si>
  <si>
    <t>06 1 01 20003</t>
  </si>
  <si>
    <t>06 1 01 20004</t>
  </si>
  <si>
    <t>Основное мероприятие "Организация ритуальных услуг"</t>
  </si>
  <si>
    <t>06 1 02 20001</t>
  </si>
  <si>
    <t>Основное мероприятие "Наружное освещение в границах поселения"</t>
  </si>
  <si>
    <t>06 1 03 20001</t>
  </si>
  <si>
    <t>06 1 03 20002</t>
  </si>
  <si>
    <t>06 1 04 20000</t>
  </si>
  <si>
    <t>Основное мероприятие "Содержание и ремонт газового оборудования"</t>
  </si>
  <si>
    <t>Мероприятия по техническому обслуживанию ТКУ-100, ТКУ-120, ТКУ-300 и сетей газоснабжения</t>
  </si>
  <si>
    <t>06 1 04 20001</t>
  </si>
  <si>
    <t>06 2 00 00000</t>
  </si>
  <si>
    <t>Основное мероприятие "Содержание и ремонт автомобильных дорог местного значения и инженерных сооружений на них в границах поселения</t>
  </si>
  <si>
    <t>06 2 01 20001</t>
  </si>
  <si>
    <t>06 2 01 20002</t>
  </si>
  <si>
    <t>Ремонт автомобильных дорог местного значения в границах поселения</t>
  </si>
  <si>
    <t>06 3 00 00000</t>
  </si>
  <si>
    <t xml:space="preserve">Основное мероприятие "Обеспечение первичных мер пожарной безопасности в границах населенных пунктов Добрянского городского поселения" </t>
  </si>
  <si>
    <t>06 3 01 20001</t>
  </si>
  <si>
    <t>Подпрограмма "Обеспечение безопасности жизнедеятельности населения на территории Добрянского городского поселения"</t>
  </si>
  <si>
    <t>Мероприятия, направленные на предотвращение ситуаций, связанных с обеспеченением пожарной безопасности</t>
  </si>
  <si>
    <t>06 3 02 20000</t>
  </si>
  <si>
    <t>Основное мероприятие "Защита населения и территории Добрянского городского поселения от чрезвычайных ситуаций"</t>
  </si>
  <si>
    <t>Резервный фонд администрации Добрянского городского поселения</t>
  </si>
  <si>
    <t>06 3 02 28302</t>
  </si>
  <si>
    <t>06 4 00 00000</t>
  </si>
  <si>
    <t>Подпрограмма "Переселение граждан из аварийного жилищного фонда"</t>
  </si>
  <si>
    <t>06 4 01 00000</t>
  </si>
  <si>
    <t>Основное мероприятие "Переселение из аварийного жилищного фонда"</t>
  </si>
  <si>
    <t>06 5 00 00000</t>
  </si>
  <si>
    <t>06 6 00 00000</t>
  </si>
  <si>
    <t>Основное мероприятие "Мероприятия в области муниципального жилищного хозяйства"</t>
  </si>
  <si>
    <t>06 5 01 20001</t>
  </si>
  <si>
    <t>Мероприятия по ремонту муниципального жилищного фонда</t>
  </si>
  <si>
    <t>06 5 01 20002</t>
  </si>
  <si>
    <t>Обеспечение обязательств по уплате взносов на капитальный ремонт общего имущества в многоквартирных домах, в которых расположены жилые помещения, числящиеся в составе имущества казны Добрянского городского поселения</t>
  </si>
  <si>
    <t>Организация перевозок пассажиров на маршрутах наземного городского пассажирского транспорта общего пользования</t>
  </si>
  <si>
    <t>Основное мероприятие "Мероприятия по управлению в сфере установленных функций органов местного самоуправления"</t>
  </si>
  <si>
    <t>06 6 01 20006</t>
  </si>
  <si>
    <t>06 6 01 20005</t>
  </si>
  <si>
    <t>06 6 01 20007</t>
  </si>
  <si>
    <t>06 6 01 20001</t>
  </si>
  <si>
    <t>06 6 01 20002</t>
  </si>
  <si>
    <t>06 6 01 20004</t>
  </si>
  <si>
    <t>06 6 01 20008</t>
  </si>
  <si>
    <t>07 0 00 00000</t>
  </si>
  <si>
    <t>Внесение изменений в Генеральный план Добрянского городского поселения Добрянского муниципального района Пермского края</t>
  </si>
  <si>
    <t>Основное мероприятие "Создание постоянно действующей системы поддержки деятельности общественных организаций, их программ и инициатив"</t>
  </si>
  <si>
    <t>Поддержка деятельности общественных организаций</t>
  </si>
  <si>
    <t>08 0 00 00000</t>
  </si>
  <si>
    <t>08 2 00 00000</t>
  </si>
  <si>
    <t>08 2 01 20001</t>
  </si>
  <si>
    <t>08 2 01 20002</t>
  </si>
  <si>
    <t>08 1 00 00000</t>
  </si>
  <si>
    <t>Центральный аппарат представительного органа местного самоуправления</t>
  </si>
  <si>
    <t>Центральный аппарат контрольно-ревизионной комиссии  органа местного самоуправления</t>
  </si>
  <si>
    <t>91 0 00 00000</t>
  </si>
  <si>
    <t>91 0 00 00001</t>
  </si>
  <si>
    <t>91 0 00 00002</t>
  </si>
  <si>
    <t>91 0 00 00003</t>
  </si>
  <si>
    <t>91 0 00 00005</t>
  </si>
  <si>
    <t>91 0 00 00006</t>
  </si>
  <si>
    <t>91 0 0 00007</t>
  </si>
  <si>
    <t>93 0 00 00000</t>
  </si>
  <si>
    <t>93 0 00 00001</t>
  </si>
  <si>
    <t>93 0 00 00004</t>
  </si>
  <si>
    <t>93 0 00 00005</t>
  </si>
  <si>
    <t>93 0 00 00006</t>
  </si>
  <si>
    <t>93 0 00 00008</t>
  </si>
  <si>
    <t>93 0 00 91020</t>
  </si>
  <si>
    <t>93 0 00 83000</t>
  </si>
  <si>
    <t>93 0 00 83010</t>
  </si>
  <si>
    <t>Субсидии на оказание услуг по эвакуации тел умерших (невостребованных) граждан на территории Добрянского городского поселения</t>
  </si>
  <si>
    <t>06 1 02 20004</t>
  </si>
  <si>
    <t>09 0 00 00000</t>
  </si>
  <si>
    <t>Муниципальная программа "Формирование современной городской среды на территории Добрянского городского поселения"</t>
  </si>
  <si>
    <t>Основное мероприятия "Благоустройство дворовых территорий многоквартирных домов"</t>
  </si>
  <si>
    <t xml:space="preserve">9. </t>
  </si>
  <si>
    <t>Обеспечение своевременных расчетов Добрянским городским поселением по погашению и обслуживанию кредита, полученного в кредитной организации</t>
  </si>
  <si>
    <t>95 0 00 20001</t>
  </si>
  <si>
    <t>95 0 00 2К001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</si>
  <si>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</si>
  <si>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</si>
  <si>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муниципального долга</t>
  </si>
  <si>
    <t>Обслуживание государственного (муниципального) долга</t>
  </si>
  <si>
    <t>06 8 00 00000</t>
  </si>
  <si>
    <t>06 8 01 20000</t>
  </si>
  <si>
    <t>Основное мероприятие "Реконструкция многоквартирного дома, расположенного по адресу: Пермский край, г.Добрянка, ул.Коммунистическая, д.27</t>
  </si>
  <si>
    <t>Подпрограмма "Ремонт и реконструкция многоквартирных жилых домов"</t>
  </si>
  <si>
    <t>Реконструкция 2-х этажного многоквартирного жилого дома по адресу по ул.Коммунистическая д.27 в г.Добрянке Пермского края</t>
  </si>
  <si>
    <t>06 8 01 20003</t>
  </si>
  <si>
    <t>93 0 00 83040</t>
  </si>
  <si>
    <t>Добрянского городского</t>
  </si>
  <si>
    <t>Перечень</t>
  </si>
  <si>
    <t>№ п/п</t>
  </si>
  <si>
    <t>Наименование программы</t>
  </si>
  <si>
    <t>1.</t>
  </si>
  <si>
    <t>Муниципальная программа "Развитие Культуры в Добрянском городском поселении"</t>
  </si>
  <si>
    <t>2.</t>
  </si>
  <si>
    <t>3.</t>
  </si>
  <si>
    <t>4.</t>
  </si>
  <si>
    <t>5.</t>
  </si>
  <si>
    <t>6.</t>
  </si>
  <si>
    <t>Организация и проведение общегородских культурно-массовых мероприятий</t>
  </si>
  <si>
    <t>Мероприятия, направленные на предотвращение ситуаций, связанных с обеспечением пожарной безопасности</t>
  </si>
  <si>
    <t>Проведение конкурса социально-культурных проектов</t>
  </si>
  <si>
    <t>06 6 01 2У130</t>
  </si>
  <si>
    <t>Мероприятия по отлову, содержанию, эвтаназии и утилизации (кремации) умерших в период содержания и эвтаназированных безнадзорных животных на территории Пермского края</t>
  </si>
  <si>
    <t>09 0 01 L5550</t>
  </si>
  <si>
    <t>Благоустройство дворовых территорий многоквартирных домов</t>
  </si>
  <si>
    <t>09 0 01 00000</t>
  </si>
  <si>
    <t>Участие в Спартакиаде среди муниципальных образований Пермского края "Спортивный край"</t>
  </si>
  <si>
    <t>02 0 00 20009</t>
  </si>
  <si>
    <t>муниципальных  программ</t>
  </si>
  <si>
    <t>Приложение 1</t>
  </si>
  <si>
    <t>Приложение 3</t>
  </si>
  <si>
    <t>Код администратора</t>
  </si>
  <si>
    <t>Код классификации источников финансирования дефицита</t>
  </si>
  <si>
    <t>Наименование источников внутреннего финансирования дефицита бюджета Добрянского городского поселения</t>
  </si>
  <si>
    <t>Сумма</t>
  </si>
  <si>
    <t>01 05 02 01 13 0000 510</t>
  </si>
  <si>
    <t>Увеличение прочих остатков денежных средств бюджета Добрянского городского поселения</t>
  </si>
  <si>
    <t>Получение кредитов от других бюджетов бюджетной системы Российской Федерации бюджетом Добрянского городского  поселения в валюте Российской Федерации</t>
  </si>
  <si>
    <t>Приложение 4</t>
  </si>
  <si>
    <t>Приложение 5</t>
  </si>
  <si>
    <t>01 03 01 00 13 0000 710</t>
  </si>
  <si>
    <t>01 03 01 00 13 0000 810</t>
  </si>
  <si>
    <t>Получение кредитов от других бюджетов бюджетной системы Российской Федерации бюджетами городских 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</si>
  <si>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</si>
  <si>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Код бюджетной классификации Российской Федерации</t>
  </si>
  <si>
    <t>Наименование кода поступлений в бюджет, группы, подгруппы, статьи, кода экономической классификации доходов</t>
  </si>
  <si>
    <t>Объем бюджетных ассигнований с учетом изменений</t>
  </si>
  <si>
    <t>000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</si>
  <si>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</si>
  <si>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</si>
  <si>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</si>
  <si>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</si>
  <si>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</si>
  <si>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</si>
  <si>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</si>
  <si>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</si>
  <si>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</si>
  <si>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</si>
  <si>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1 01 02030 01 0000 110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</si>
  <si>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</si>
  <si>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</si>
  <si>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</si>
  <si>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</si>
  <si>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</si>
  <si>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</si>
  <si>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</si>
  <si>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</si>
  <si>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</si>
  <si>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</si>
  <si>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</si>
  <si>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</si>
  <si>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</si>
  <si>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</si>
  <si>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</si>
  <si>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</si>
  <si>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</si>
  <si>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</si>
  <si>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 xml:space="preserve">Налог на имущество физических лиц 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</si>
  <si>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</si>
  <si>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</si>
  <si>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</si>
  <si>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</si>
  <si>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</si>
  <si>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</si>
  <si>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</si>
  <si>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</si>
  <si>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1 06 06000 00 0000 110</t>
  </si>
  <si>
    <t>Земельный налог</t>
  </si>
  <si>
    <t>1 06 06030 03 0000 110</t>
  </si>
  <si>
    <t>Земельный налог с организаций</t>
  </si>
  <si>
    <t>1 06 06033 13 0000 110</t>
  </si>
  <si>
    <t>Земельный налог с организаций, обладающих земельным участком, расположенным в границах городских поселений</t>
  </si>
  <si>
    <t>1 06 06040 00 0000 110</t>
  </si>
  <si>
    <t>Земельный налог с физических лиц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</si>
  <si>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</si>
  <si>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</si>
  <si>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</si>
  <si>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</si>
  <si>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</si>
  <si>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</si>
  <si>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</si>
  <si>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</si>
  <si>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1 11 05013 13 0000 120</t>
  </si>
  <si>
    <t xml:space="preserve">Доходы, получаемые в виде арендной платы 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</si>
  <si>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</si>
  <si>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</si>
  <si>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</si>
  <si>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</si>
  <si>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</si>
  <si>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 ими  учреждений (за исключением имущества бюджетных и автономных учреждений)</t>
  </si>
  <si>
    <t>1 11 05035 13 0000 120</t>
  </si>
  <si>
    <t>Доходы от сдачи в аренду имущества, находящегося в оперативном управлении 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</si>
  <si>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</si>
  <si>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 собственности</t>
  </si>
  <si>
    <t>1 11 05310 00 0000 120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</si>
  <si>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</si>
  <si>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1 11 05314 13 0000 120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</si>
  <si>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</si>
  <si>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</si>
  <si>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</si>
  <si>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</si>
  <si>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</si>
  <si>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</si>
  <si>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</si>
  <si>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</si>
  <si>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</si>
  <si>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</si>
  <si>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</si>
  <si>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</si>
  <si>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</si>
  <si>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</si>
  <si>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бюджетов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</si>
  <si>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</si>
  <si>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</si>
  <si>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</si>
  <si>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</si>
  <si>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</si>
  <si>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</si>
  <si>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</si>
  <si>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</si>
  <si>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</si>
  <si>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</si>
  <si>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</si>
  <si>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</si>
  <si>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</si>
  <si>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</si>
  <si>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</si>
  <si>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</si>
  <si>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</si>
  <si>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</si>
  <si>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</si>
  <si>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</si>
  <si>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</si>
  <si>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</si>
  <si>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</si>
  <si>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</si>
  <si>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</si>
  <si>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</si>
  <si>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</si>
  <si>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</si>
  <si>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</si>
  <si>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</si>
  <si>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</si>
  <si>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</si>
  <si>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</si>
  <si>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</si>
  <si>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1 17 05050 13 0000 180</t>
  </si>
  <si>
    <t>Прочие неналоговые доходы бюджетов городских поселений</t>
  </si>
  <si>
    <t xml:space="preserve">2 00 00000 00 0000 000 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</si>
  <si>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</si>
  <si>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</si>
  <si>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</si>
  <si>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</si>
  <si>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</si>
  <si>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2 02 15001 00 0000 151</t>
  </si>
  <si>
    <t>Дотации на выравнивание бюджетной обеспеченности</t>
  </si>
  <si>
    <t>2 02 15001 13 0000 151</t>
  </si>
  <si>
    <t>Дотации бюджетам городских поселений на выравнивание бюджетной обеспеченности</t>
  </si>
  <si>
    <t>2 02 20000 00 0000 151</t>
  </si>
  <si>
    <t>Субсидии бюджетам бюджетной системы Российской Федерации (межбюджетные субсидии)</t>
  </si>
  <si>
    <t>2 02 20299 00 0000 151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</si>
  <si>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</si>
  <si>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2 02 20299 13 0000 151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</si>
  <si>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</si>
  <si>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2 02 25519 00 0000 151</t>
  </si>
  <si>
    <t>Субсидия бюджетам на поддержку отрасли культуры</t>
  </si>
  <si>
    <t>2 02 25519 13 0000 151</t>
  </si>
  <si>
    <t>Субсидия бюджетам городских поселений на поддержку отрасли культуры</t>
  </si>
  <si>
    <t>2 02 25555 00 0000 151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</si>
  <si>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</si>
  <si>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2 02 25555 13 0000 151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</si>
  <si>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</si>
  <si>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2 02 25558 00 0000 151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</si>
  <si>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</si>
  <si>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2 02 25558 13 0000 151</t>
  </si>
  <si>
    <t>Субсидии бюджетам городских поселений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жителей</t>
  </si>
  <si>
    <t>2 02 29999 00 0000 151</t>
  </si>
  <si>
    <t>Прочие субсидии</t>
  </si>
  <si>
    <t>2 02 29999 13 0000 151</t>
  </si>
  <si>
    <t>Прочие субсидии бюджетам городских поселений</t>
  </si>
  <si>
    <t>2 02 30000 00 0000 151</t>
  </si>
  <si>
    <t>Субвенции бюджетам бюджетной системы Российской Федерации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</si>
  <si>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</si>
  <si>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</si>
  <si>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2 02 30024 13 0000 151</t>
  </si>
  <si>
    <t>Субвенции бюджетам городских поселений на выполнение передаваемых полномочий субъектов Российской Федерации</t>
  </si>
  <si>
    <t>2 02 40000 00 0000 151</t>
  </si>
  <si>
    <t>2 02 49999 00 0000 151</t>
  </si>
  <si>
    <t>Прочие межбюджетные трансферты, передаваемые бюджетам</t>
  </si>
  <si>
    <t>2 02 49999 13 0000 151</t>
  </si>
  <si>
    <t>Прочие межбюджетные трансферты, передаваемые бюджетам городских поселений</t>
  </si>
  <si>
    <t>2 07 00000 00 0000 000</t>
  </si>
  <si>
    <t>ПРОЧИЕ БЕЗВОЗМЕЗДНЫЕ ПОСТУПЛЕНИЯ</t>
  </si>
  <si>
    <t>2 07 05000 13 0000 180</t>
  </si>
  <si>
    <t>Прочие безвозмездные поступления в бюджеты городских поселений</t>
  </si>
  <si>
    <t>2 07 05030 13 0000 180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</si>
  <si>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</si>
  <si>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</si>
  <si>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2 18 00000 00 0000 180</t>
  </si>
  <si>
    <t>Доходы бюджетов бюджетной системы Российской Федерации от возврата организациями остатков субсидий прошлых лет</t>
  </si>
  <si>
    <t>2 18 05000 13 0000 180</t>
  </si>
  <si>
    <t>Доходы бюджетов городских поселений от возврата организациями остатков субсидий прошлых лет</t>
  </si>
  <si>
    <t>2 18 05010 13 0000 180</t>
  </si>
  <si>
    <t>Доходы бюджетов городских поселений от возврата бюджетными учреждениями остатков субсидий прошлых лет</t>
  </si>
  <si>
    <t>ВСЕГО ДОХОДОВ</t>
  </si>
  <si>
    <t>Наименование администратора источников финансирования дефицита бюджета Добрянского городского поселения</t>
  </si>
  <si>
    <t>Муниципальное казенное учреждение "Администрация Добрянского городского поселения"                                                                                                          ИНН 5914020552  КПП 591401001</t>
  </si>
  <si>
    <t>01 02 00 00 13 0000 710</t>
  </si>
  <si>
    <t>01 02 00 00 13 0000 810</t>
  </si>
  <si>
    <t>01 05 02 01 13 0000 610</t>
  </si>
  <si>
    <t>01 06 01 00 13 0000 630</t>
  </si>
  <si>
    <t>Приложение 7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</si>
  <si>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</si>
  <si>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</si>
  <si>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</si>
  <si>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</si>
  <si>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Средства от продажи акций и иных форм участия в капитале, находящихся в собственности городских поселений</t>
  </si>
  <si>
    <t>к  решению</t>
  </si>
  <si>
    <t>от_________ № ____</t>
  </si>
  <si>
    <t>01 0 00 20001</t>
  </si>
  <si>
    <t>Доведение заработной платы работников культуры до средней по региону</t>
  </si>
  <si>
    <t>04 0 00 20006</t>
  </si>
  <si>
    <t>Мероприятия по проведению лесоустройства городских лесов,  расположенных на территории г.Добрянки, Пермского края</t>
  </si>
  <si>
    <t>06 1 03 20003</t>
  </si>
  <si>
    <t>Ремонт уличных сетей наружного освещения на территории Добрянского городского поселения</t>
  </si>
  <si>
    <t xml:space="preserve">Организация содержания и ремонта муниципального жилищного фонда </t>
  </si>
  <si>
    <t>08 2 01 20004</t>
  </si>
  <si>
    <t>93 0 00 62010</t>
  </si>
  <si>
    <t>Средства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</si>
  <si>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Организация освещения улиц</t>
  </si>
  <si>
    <t>1300</t>
  </si>
  <si>
    <t>1301</t>
  </si>
  <si>
    <t>Основное мероприятие "Обслуживание муниципального долга"</t>
  </si>
  <si>
    <t>Приложение 8</t>
  </si>
  <si>
    <t xml:space="preserve">          Межбюджетные трансферты,</t>
  </si>
  <si>
    <t>Наименование передаваемого полномочия</t>
  </si>
  <si>
    <t>Сумма расходов, тыс.руб.</t>
  </si>
  <si>
    <t>Иные межбюджетные трансферты, передаваемые в бюджет муниципального района на осуществление части полномочий по исполнению бюджета поселения</t>
  </si>
  <si>
    <t>Иные межбюджетные трансферты, передаваемые в бюджет муниципального района на обеспечение в рамках КЦП "Обеспечение жильем молодых семей в Пермском крае "</t>
  </si>
  <si>
    <t>Иные межбюджетные трансферты, передаваемые в бюджет муниципального района на обеспечение содержания Единой дежурно-диспетчерской службы</t>
  </si>
  <si>
    <t>Приложение 10</t>
  </si>
  <si>
    <t>03 3 00 ST050</t>
  </si>
  <si>
    <t xml:space="preserve">2020 год </t>
  </si>
  <si>
    <t>Подпрограмма «Строительство, реконструкция и капитальный ремонт муниципальных дорог и искусственных сооружений на территории г.Добрянки Пермского края на 2015-2021 годы»</t>
  </si>
  <si>
    <t>Подпрограмма "Строительство муниципальных объектов на территории Добрянского городского поселения на 2015 - 2021 годы"</t>
  </si>
  <si>
    <t>03 5 00 00000</t>
  </si>
  <si>
    <t>Основное мероприятие "Строительство кладбища в г.Добрянка Пермского края"</t>
  </si>
  <si>
    <t>03 5 01 41013</t>
  </si>
  <si>
    <t>Разработка проектной документации для строительства кладбища в г.Добрянка площадью 5 Га</t>
  </si>
  <si>
    <t>Меропрятия по сносу ветхих аварийных домов, находящихся на территории Добрянского городского поселения</t>
  </si>
  <si>
    <t>06 2 01 ST050</t>
  </si>
  <si>
    <t>Подпрограмма «Развитие муниципальной службы в администрации Добрянского городского поселения»</t>
  </si>
  <si>
    <t>Основное мероприятие "Создание условий для профессионального развития и подготовки кадров муниципальной службы в администрации Добрянского городского поселения в целях формирования высококвалифицированного кадрового  состава"</t>
  </si>
  <si>
    <t>05 1 03 20010</t>
  </si>
  <si>
    <t xml:space="preserve">Организация обучения муниципальных служащих по программам профессиональной переподготовки и повышения  квалификации </t>
  </si>
  <si>
    <t>Организация прохождения диспансеризации лицами, замещающими должности муниципальной службы, а также выдачи заключения медицинского учреждения о наличии (отсутствии) заболевания, препятствующего поступлению на муниципальную службу или ее прохождению</t>
  </si>
  <si>
    <t>05 1 03 20011</t>
  </si>
  <si>
    <t>05 1 03 20013</t>
  </si>
  <si>
    <t>05 2 00 00000</t>
  </si>
  <si>
    <t xml:space="preserve">Подпрограмма "Эффективное использование представительских расходов в рамках обеспечения деятельности администрации Добрянского городского поселения» на 2018 – 2020 годы"
</t>
  </si>
  <si>
    <t>Подпрограмма "Обеспечение деятельности администрации Добрянского городского поселения и осуществление полномочий"</t>
  </si>
  <si>
    <t>Содержание органов местного самоуправления Добрянского городского поселения</t>
  </si>
  <si>
    <t>05 4 00 00000</t>
  </si>
  <si>
    <t>05 3 00 00000</t>
  </si>
  <si>
    <t>05 3 00 20020</t>
  </si>
  <si>
    <t>Основное мероприятие "Обеспечение деятельности органов местного самоуправления Добрянского городского поселения на исполнение государственных полномочий"</t>
  </si>
  <si>
    <t>Основное мероприятие "Обеспечение деятельности администрации Добрянского городского поселения"</t>
  </si>
  <si>
    <t>05 4 01 00000</t>
  </si>
  <si>
    <t>05 4 01 00004</t>
  </si>
  <si>
    <t>05 4 02 00000</t>
  </si>
  <si>
    <t>05 4 02 2П180</t>
  </si>
  <si>
    <t>05 4 02 2П160</t>
  </si>
  <si>
    <t>05 4 02 2У140</t>
  </si>
  <si>
    <t>к решению Думы</t>
  </si>
  <si>
    <t xml:space="preserve"> </t>
  </si>
  <si>
    <t>№ 
п/п</t>
  </si>
  <si>
    <t>Перечень внутренних заимствований</t>
  </si>
  <si>
    <t>Бюджетные кредиты, привлеченные в бюджет Добрянского городского поселения от других бюджетов бюджетной системы Российской Федерации</t>
  </si>
  <si>
    <t>в том числе:</t>
  </si>
  <si>
    <t>1.1.</t>
  </si>
  <si>
    <t>Бюджетные кредиты, предоставленные из бюджета Пермского края</t>
  </si>
  <si>
    <t>1.2.</t>
  </si>
  <si>
    <t>Бюджетные кредиты,предоставленные из бюджета Добрянкого муниципального района</t>
  </si>
  <si>
    <t>Кредиты кредитных организаций в валюте Российской Федерации</t>
  </si>
  <si>
    <t>задолженность на начало финансового года</t>
  </si>
  <si>
    <t>привлечение средств в финансовом году</t>
  </si>
  <si>
    <t>погашение основной суммы задолженности  в финансовом году</t>
  </si>
  <si>
    <t>задолженность на 01.01.2019</t>
  </si>
  <si>
    <t>задолженность на 01.01.2020</t>
  </si>
  <si>
    <t>Бюджетные кредиты, привлеченные из бюджета Добрянского муниципального района</t>
  </si>
  <si>
    <t>2020 год</t>
  </si>
  <si>
    <t>задолженность на 01.01.2021</t>
  </si>
  <si>
    <t>03 5 01 41014</t>
  </si>
  <si>
    <t>Строительство кладбища в г.Добрянка Пермского края площадью 5 Га</t>
  </si>
  <si>
    <t>Отклонения</t>
  </si>
  <si>
    <t>Организация капитального ремонта, ремонта и содержания закрепленных автомобильных дорог общего пользования и искусственных дорожных сооружений в их составе</t>
  </si>
  <si>
    <t>изменения</t>
  </si>
  <si>
    <t>01 00 00 00 00 0000 000</t>
  </si>
  <si>
    <t>ИСТОЧНИКИ ВНУТРЕННЕГО ФИНАНСИРОВАНИЯ ДЕФИЦИТА   БЮДЖЕТА</t>
  </si>
  <si>
    <t>Уменьшение прочих остатков денежных средств бюджета Добрянского городского поселения</t>
  </si>
  <si>
    <t>01 05 02 01 13 0000 000</t>
  </si>
  <si>
    <t>Изменение остатков средств на счетах по учету средств бюджета</t>
  </si>
  <si>
    <t>01 03 00 00 00 0000 000</t>
  </si>
  <si>
    <t>Бюджетные кредиты от других бюджетов бюджетной системы Российской Федерации</t>
  </si>
  <si>
    <t>Сумма расходов, тыс.руб. 2019 год</t>
  </si>
  <si>
    <t>Приложение 13</t>
  </si>
  <si>
    <t>Сумма расходов, тыс.руб. 2020 год</t>
  </si>
  <si>
    <t>Приложение 14</t>
  </si>
  <si>
    <t>Приложение 15</t>
  </si>
  <si>
    <t>Приложение _____________</t>
  </si>
  <si>
    <t>к Закону Пермского края</t>
  </si>
  <si>
    <t>от ______№___________</t>
  </si>
  <si>
    <t>(тыс.руб.)</t>
  </si>
  <si>
    <t>Муниципальные гарантии</t>
  </si>
  <si>
    <t>Наименование получателя</t>
  </si>
  <si>
    <t>по состоянию на 01.01.2010</t>
  </si>
  <si>
    <t xml:space="preserve">по состоянию на 01.01.2011 </t>
  </si>
  <si>
    <t>Цели гарантирования</t>
  </si>
  <si>
    <t>Х</t>
  </si>
  <si>
    <t>Объем муниципального долга Добрянского городского поселения в соответствии с договорами о предоставлении муниципальных гарантий Добрянского городского поселения</t>
  </si>
  <si>
    <t>2.1.</t>
  </si>
  <si>
    <t>Остаток задолженности по предоставленным муниципальным гарантиям Добрянского городского поселения в прошлые годы</t>
  </si>
  <si>
    <t>2.2.</t>
  </si>
  <si>
    <t xml:space="preserve">Предоставление муниципальных гарантий Добрянского городского поселения в очередном финансовом году </t>
  </si>
  <si>
    <t>2.3.</t>
  </si>
  <si>
    <t>Возникновение обязательств в очередном финансовом году в соответствии с договорами о предоставлении муниципальных гарантий Добрянского городского поселения</t>
  </si>
  <si>
    <t>2.4.</t>
  </si>
  <si>
    <t>Исполнение принципалами обязательств в очередном финансовом году в соответствии с договорами о предоставлении муниципальных гарантий Добрянского городского поселения</t>
  </si>
  <si>
    <t>Объем бюджетных ассигнований, предусмотреный на исполнение гарантий по возможным гарантийным случаям</t>
  </si>
  <si>
    <t>Право регрессного требования</t>
  </si>
  <si>
    <t>по состоянию на 01.01.2009</t>
  </si>
  <si>
    <t>по состоянию на 01.01.2020</t>
  </si>
  <si>
    <t>Предоставление муниципальных гарантий Добрянского городского поселения в очередном финансовом году</t>
  </si>
  <si>
    <t>НОРМАТИВЫ</t>
  </si>
  <si>
    <t>распределения доходов по отдельным видам доходов</t>
  </si>
  <si>
    <t xml:space="preserve">Добрянского городского поселения </t>
  </si>
  <si>
    <t>Наименование дохода</t>
  </si>
  <si>
    <t>Норматив распредления, %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</si>
  <si>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</si>
  <si>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</si>
  <si>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</si>
  <si>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</si>
  <si>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 (за налоговые периоды, истекшие до 1 января 2011 года)</t>
  </si>
  <si>
    <t>Прочие доходы от оказания платных услуг (работ) получателями средств бюджетов городских поселений</t>
  </si>
  <si>
    <t>Прочие доходы от компенсации затрат бюджетов городских поселений</t>
  </si>
  <si>
    <t>Невыясненные поступления, зачисляемые в бюджеты городских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</si>
  <si>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поселений (по обязательствам, возникшим до 1 января 2008 года)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</si>
  <si>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</si>
  <si>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участков)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</si>
  <si>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</si>
  <si>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</si>
  <si>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поселений</t>
  </si>
  <si>
    <t>Приложение 2</t>
  </si>
  <si>
    <t>к решению</t>
  </si>
  <si>
    <t>Код главного администратора</t>
  </si>
  <si>
    <t>Код классификации доходов</t>
  </si>
  <si>
    <t>Наименование главного администратора доходов бюджета Добрянского городского поселения</t>
  </si>
  <si>
    <t>Муниципальное казенное учреждение "Администрация Добрянского городского поселения"                                                                                                                                          ИНН 5914020552  КПП 591401001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</si>
  <si>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</si>
  <si>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</si>
  <si>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1 11 05313 13 0000 120</t>
  </si>
  <si>
    <t>1 11 05325 13 0000 120</t>
  </si>
  <si>
    <t>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</si>
  <si>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</si>
  <si>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1 11 09035 13 0000 120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</si>
  <si>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</si>
  <si>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1 13 01995 13 0000 130</t>
  </si>
  <si>
    <t>1 13 02995 13 0000 130</t>
  </si>
  <si>
    <t>1 14 01050 13 0000 410</t>
  </si>
  <si>
    <t>Доходы от продажи квартир, находящихся в собственности городских поселений</t>
  </si>
  <si>
    <t>1 14 02052 13 0000 410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</si>
  <si>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 в части реализации основных средств по указанному имуществу</t>
  </si>
  <si>
    <t>1 14 02052 13 0000 440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</si>
  <si>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</si>
  <si>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</si>
  <si>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</si>
  <si>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1 14 06325 13 0000 430</t>
  </si>
  <si>
    <t>1 16 23051 13 0000 140</t>
  </si>
  <si>
    <t>1 17 01050 13 0000 180</t>
  </si>
  <si>
    <t>1 17 02020 13 0000 180</t>
  </si>
  <si>
    <t>Субсидии бюджетам городских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</si>
  <si>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содйствия  реформированию жилищно-коммунального хозяйства</t>
  </si>
  <si>
    <t>Субсидии бюджетам городских поселений на обеспечение мероприятий по капитальному ремонту многоквартирных домов за счет средств бюджетов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</si>
  <si>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</si>
  <si>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Субсидии бюджетам городских поселений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жителей</t>
  </si>
  <si>
    <t>Прочие субвенции бюджетам городских поселений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</si>
  <si>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</si>
  <si>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</si>
  <si>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</si>
  <si>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городских поселений от возврата автономными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</si>
  <si>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</si>
  <si>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ПЕРЕЧЕНЬ</t>
  </si>
  <si>
    <t>главных распорядителей и распорядителей средств бюджета</t>
  </si>
  <si>
    <t>Добрянского городского поселения</t>
  </si>
  <si>
    <t>Код главы</t>
  </si>
  <si>
    <t>001</t>
  </si>
  <si>
    <t>Муниципальное казенное учреждение "Администрация Добрянского городского поселения"</t>
  </si>
  <si>
    <t>025</t>
  </si>
  <si>
    <t>04 0 00 20016</t>
  </si>
  <si>
    <t>О900</t>
  </si>
  <si>
    <t>О907</t>
  </si>
  <si>
    <t>2020 г.</t>
  </si>
  <si>
    <t>Здравоохранение</t>
  </si>
  <si>
    <t>Санитарно-эпидемиологическое благополучие</t>
  </si>
  <si>
    <t>Расходы на выплаты персоналу казенных учреждений</t>
  </si>
  <si>
    <t>Приложение 6</t>
  </si>
  <si>
    <t>Приложение 11</t>
  </si>
  <si>
    <t>Приложение 12</t>
  </si>
  <si>
    <t>Приложение 16</t>
  </si>
  <si>
    <t>Приложение 17</t>
  </si>
  <si>
    <t>по состоянию на 01.01.2021</t>
  </si>
  <si>
    <t>Приложение 18</t>
  </si>
  <si>
    <t>Приложение 19</t>
  </si>
  <si>
    <t>Акарицидная обработка территории Добрянского городского поселения</t>
  </si>
  <si>
    <t>Приложение 9</t>
  </si>
  <si>
    <t>Муниципальная программа "Развитие физической культуры, массового спорта и молодежной политики в Добрянском городском поселения"</t>
  </si>
  <si>
    <t>Муниципальная программа "Обеспечение территории Добрянского городского поселения градостроительной документацией"</t>
  </si>
  <si>
    <t>Муниципальная программа "Общественное участие в развитии Добрянского городского поселения"</t>
  </si>
  <si>
    <t>Муниципальная программа "Развитие физической культуры, массового спорта и молодежной политики в Добрянском городском поселении"</t>
  </si>
  <si>
    <t>Муниципальная программа «Общественное участие в развитии Добрянского городского поселения»</t>
  </si>
  <si>
    <t>Содержание спортивной площадки по адресу Пермский край, г.Добрянка, ул.Герцена, 33/1</t>
  </si>
  <si>
    <t>Муниципальная программа
«Профилактика терроризма и экстремизма, предупреждение межнациональных конфликтов, минимизации и (или) ликвидации последствий 
их проявлений на территории Добрянского городского поселения на 2017-2020 г.»</t>
  </si>
  <si>
    <t>10 0 00 00000</t>
  </si>
  <si>
    <t>Подготовка и размещение информационных материалов антитеррористической и антиэкстремистской направленности на стендах Добрянского городского поселения</t>
  </si>
  <si>
    <t>10 0 00 20001</t>
  </si>
  <si>
    <t>Муниципальная программа «Профилактика терроризма и экстремизма, предупреждение межнациональных конфликтов, минимизации и (или) ликвидации последствий их проявлений на территории Добрянского городского поселения на 2017-2020 г.»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</si>
  <si>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</si>
  <si>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Премии и гранты</t>
  </si>
  <si>
    <t>План 2019 год</t>
  </si>
  <si>
    <t>05 4 02 2П060</t>
  </si>
  <si>
    <t>05 4 02 2П040</t>
  </si>
  <si>
    <t>05 4 02 2У100</t>
  </si>
  <si>
    <t>06 4 01 S9602</t>
  </si>
  <si>
    <t xml:space="preserve">Обеспечение мероприятий по переселению граждан из аварийного жилищного фонда за счет средств бюджетов </t>
  </si>
  <si>
    <t>06 6 01 20270</t>
  </si>
  <si>
    <t>Возмещение части затрат, связанных с перевозкой пассажиров и их багажа водным транспортом на муниципальном маршруте "Добрянка-Лябово"</t>
  </si>
  <si>
    <t>Субсидии юридическим лицам (кроме некоммерческих организаций), индивидуальным предпринимателям, физическим лицам</t>
  </si>
  <si>
    <t>06 7 02 00000</t>
  </si>
  <si>
    <t>Основное мероприятие "Модернизация неурегулированных пешеходных  переходов, прилегающих непосредственно к дошкольным образовательным, общеобразовательным учреждениям и организациям  дополнительного образования"</t>
  </si>
  <si>
    <t>Обустройство пешеходных переходов вблизи образовательных учреждений</t>
  </si>
  <si>
    <t>Доходы бюджета Добрянского городского поселения на 2019 год</t>
  </si>
  <si>
    <t xml:space="preserve">Утверждено решением Думы ДГП № 565 от 21.12.2017 </t>
  </si>
  <si>
    <t>Организация торжественных мероприятий в рамках проведения Дня российского предпринимателя</t>
  </si>
  <si>
    <t>04 0 00 20011</t>
  </si>
  <si>
    <t>Обследование объектов капитального строительства с целью снятия с государственного кадастрового учета</t>
  </si>
  <si>
    <t>04 0 00 20019</t>
  </si>
  <si>
    <t>Мероприятия по подготовке документов для осуществления перехода права собственности на объекты недвижимого имущества</t>
  </si>
  <si>
    <t>Проведение муниципального контроля</t>
  </si>
  <si>
    <t>Экспертиза результатов выполненных работ</t>
  </si>
  <si>
    <t>Выполнение работ по устройству и обслуживанию снежного городка</t>
  </si>
  <si>
    <t>06 1 01 20010</t>
  </si>
  <si>
    <t>06 1 02 20010</t>
  </si>
  <si>
    <t>Организация работ по обустройству кладбища</t>
  </si>
  <si>
    <t>Устройство мест природных выходов подземных вод</t>
  </si>
  <si>
    <t>Ремонт детских площадок</t>
  </si>
  <si>
    <t>Ремонт колодцев</t>
  </si>
  <si>
    <t>Ремонт памятников</t>
  </si>
  <si>
    <t>Ремонт лестниц</t>
  </si>
  <si>
    <t>Приобретение и установка павильонов</t>
  </si>
  <si>
    <t>Устройство водопропускных труб, канав</t>
  </si>
  <si>
    <t>Содержание светофорного объекта по ул. Куйбышева</t>
  </si>
  <si>
    <t>06 5 01 20004</t>
  </si>
  <si>
    <t>Расходы на мероприятия по начислению и сбору социального найма</t>
  </si>
  <si>
    <t>Обустройство пешеходных переходов (ограждания)</t>
  </si>
  <si>
    <t>93 0 00 00007</t>
  </si>
  <si>
    <t>Средства поселения на уплату членских взносов в Cоюз малых городов Российской Федерации</t>
  </si>
  <si>
    <t>Доходы бюджета Добрянского городского поселения на 2020-2021 годы</t>
  </si>
  <si>
    <t>2021 год</t>
  </si>
  <si>
    <t>Распределение бюджетных ассигнований на 2019 год по целевым статьям (муниципальным программам и непрограммным направлениям деятельности) и видам расходов классификации расходов бюджета Добрянского городского поселения</t>
  </si>
  <si>
    <t>Утверждено решением Думы ДГП № 565 от 21.12.2017 (ред. от 29.08.2018 № 662)</t>
  </si>
  <si>
    <t>01 1 01 00000</t>
  </si>
  <si>
    <t>01 1 01 20001</t>
  </si>
  <si>
    <t>01 1 01 20002</t>
  </si>
  <si>
    <t>01 1 01 20003</t>
  </si>
  <si>
    <t>01 1 01 20010</t>
  </si>
  <si>
    <t>01 2 01 00000</t>
  </si>
  <si>
    <t>Основное мероприятие "Привлечение пользователей, создание современной комфортной среды во всех библиотеках системы"</t>
  </si>
  <si>
    <t>Основное мероприятие "Организация комплектования, хранения, изучения и экспонирования музейных предметов и использования их в научных, образовательных и воспитательных целях"</t>
  </si>
  <si>
    <t>01 2 01 20001</t>
  </si>
  <si>
    <t>01 2 01 20010</t>
  </si>
  <si>
    <t xml:space="preserve">Основное мероприятие "Организация и проведение общегородских мероприятий" </t>
  </si>
  <si>
    <t>01 3 01 00000</t>
  </si>
  <si>
    <t>01 3 01 20001</t>
  </si>
  <si>
    <t>01 3 01 20002</t>
  </si>
  <si>
    <t>01 3 01 20003</t>
  </si>
  <si>
    <t>01 3 01 20004</t>
  </si>
  <si>
    <t xml:space="preserve">Цикл мероприятий к Дню Победы (митинг, тематическая программа, концерты, шествие) </t>
  </si>
  <si>
    <t xml:space="preserve">Интерактивный уличный карнавал кукол «В гостях у Чуче» </t>
  </si>
  <si>
    <t xml:space="preserve">День города (цикл мероприятий торжественное открытие, игровые программы, конкурсы, концерты) </t>
  </si>
  <si>
    <t xml:space="preserve">Новогоднее ночное представление на городской площади </t>
  </si>
  <si>
    <t xml:space="preserve">Основное мероприятие "Организация досуга населения" </t>
  </si>
  <si>
    <t>01 3 02 00000</t>
  </si>
  <si>
    <t>01 3 02 20001</t>
  </si>
  <si>
    <t xml:space="preserve">Основное мероприятие "Обслуживание общегородских культурно-массовых мероприятий" </t>
  </si>
  <si>
    <t>01 3 03 00000</t>
  </si>
  <si>
    <t xml:space="preserve">Выполнение работ по установке столба на городской площади </t>
  </si>
  <si>
    <t xml:space="preserve">Мероприятия по охране памятника Воину-освободителю </t>
  </si>
  <si>
    <t>01 3 03 20001</t>
  </si>
  <si>
    <t>01 3 03 20002</t>
  </si>
  <si>
    <t>01 3 04 00000</t>
  </si>
  <si>
    <t xml:space="preserve">Основное мероприятие "Поддержка творческих коллективов, талантливых людей, любительских объединений" </t>
  </si>
  <si>
    <t>01 3 04 20001</t>
  </si>
  <si>
    <t>01 3 04 20010</t>
  </si>
  <si>
    <t>Основное мероприятие "Привлечение населения к занятиям физической культуры и спортом "</t>
  </si>
  <si>
    <t>02 1 03 00000</t>
  </si>
  <si>
    <t xml:space="preserve">Основное мероприятие "Создание условий для развития творческого потенциала, успешной социализации, эффективной самореализации молодежи" </t>
  </si>
  <si>
    <t>02 2 01 00000</t>
  </si>
  <si>
    <t>02 2 01 20001</t>
  </si>
  <si>
    <t>02 2 01 20002</t>
  </si>
  <si>
    <t>Основное мероприятие "Трудовое воспитание подростков и молодежи, приобретение ими навыков коллективного труда, социальная поддержка подростков, в том числе находящихся в трудной жизненной ситуации"</t>
  </si>
  <si>
    <t>02 2 02 00000</t>
  </si>
  <si>
    <t>02 2 02 20001</t>
  </si>
  <si>
    <t xml:space="preserve">Субсидии бюджетным (автономным) учреждениям на иные цели </t>
  </si>
  <si>
    <t>02 1 01 20021</t>
  </si>
  <si>
    <t xml:space="preserve">Основное мероприятие "Строительство кладбища в г. Добрянка Пермского края" </t>
  </si>
  <si>
    <t>03 5 01 00000</t>
  </si>
  <si>
    <t xml:space="preserve">Основное мероприятие "Формирование земельных участков, расположенных на территории ДГП" </t>
  </si>
  <si>
    <t xml:space="preserve">Подпрограмма «Управление земельными ресурсами Добрянского городского поселения» </t>
  </si>
  <si>
    <t>04 1 00 00000</t>
  </si>
  <si>
    <t>04 1 01 00000</t>
  </si>
  <si>
    <t>04 1 01 20001</t>
  </si>
  <si>
    <t>04 1 01 20002</t>
  </si>
  <si>
    <t>04 1 01 20005</t>
  </si>
  <si>
    <t>04 1 01 20006</t>
  </si>
  <si>
    <t xml:space="preserve">Формирование земельных участков, занятых ветхими домами, подлежащими переселению </t>
  </si>
  <si>
    <t xml:space="preserve">Формирование земельных участков под автомобильными дорогами </t>
  </si>
  <si>
    <t xml:space="preserve">Формирование з/у под объектами муниципальной собственности </t>
  </si>
  <si>
    <t xml:space="preserve">Формирование з/у (неразграниченных) с целью продажи через торги </t>
  </si>
  <si>
    <t xml:space="preserve">Выполнение работ по подготовке в электронной форме текстового и графического описания местоположения границ санитарно-защитнеых зон инженерных сетей, находящихся в муниципальной собственности с перечнем координат характерных точек границ таких санитарно-защитных зон </t>
  </si>
  <si>
    <t>04 1 01 20011</t>
  </si>
  <si>
    <t xml:space="preserve">Основное мероприятие "Подготовка документов в сфере земельных отношений" </t>
  </si>
  <si>
    <t>04 1 02 00000</t>
  </si>
  <si>
    <t>04 1 02 20001</t>
  </si>
  <si>
    <t>04 1 02 20002</t>
  </si>
  <si>
    <t xml:space="preserve">Расходы на документы в сфере земельных отношений на территории ДГП </t>
  </si>
  <si>
    <t xml:space="preserve">Подпрограмма "Управление муниципальным имуществом Добрянского городского поселения" </t>
  </si>
  <si>
    <t>04 2 00 00000</t>
  </si>
  <si>
    <t xml:space="preserve">Основное мероприятие "Проведение технической инвентаризации объектов, находящихся на территории ДГП" </t>
  </si>
  <si>
    <t>04 2 01 00000</t>
  </si>
  <si>
    <t>04 2 01 20001</t>
  </si>
  <si>
    <t>04 2 01 20003</t>
  </si>
  <si>
    <t>04 2 01 20004</t>
  </si>
  <si>
    <t>04 2 01 20005</t>
  </si>
  <si>
    <t>04 2 01 20006</t>
  </si>
  <si>
    <t xml:space="preserve">Техническая инвентаризация бесхозяйных объектов </t>
  </si>
  <si>
    <t xml:space="preserve">Техническая инвентаризация автомобильных дорог </t>
  </si>
  <si>
    <t xml:space="preserve">Техническая инвентаризация сетей наружного освещения </t>
  </si>
  <si>
    <t xml:space="preserve">Техническая инвентаризация ливневой канализации </t>
  </si>
  <si>
    <t xml:space="preserve">Техническая инвентаризация объектов капитального строительства, находящихся в муниципальной собственности </t>
  </si>
  <si>
    <t>на 2019 год</t>
  </si>
  <si>
    <t>05 2 01 00000</t>
  </si>
  <si>
    <t xml:space="preserve">Основное мероприятие «Развитие и использование информационно-телекоммуникационного комплекса» </t>
  </si>
  <si>
    <t>05 2 01 20001</t>
  </si>
  <si>
    <t>05 2 01 20002</t>
  </si>
  <si>
    <t>05 2 01 20003</t>
  </si>
  <si>
    <t xml:space="preserve">Подпрограмма "Эффективное использование средств, предназначенных на привлечение услуг сторонних юридических лиц (организаций) в рамках обеспечения деятельности администрации Добрянского городского поселения» </t>
  </si>
  <si>
    <t>05 3 01 00000</t>
  </si>
  <si>
    <t xml:space="preserve">Основное мероприятие «Обеспечение эффективного исполнения представительских полномочий, связанных с осуществлением деятельности администрации Добрянского городского поселения» </t>
  </si>
  <si>
    <t>05 3 01 20001</t>
  </si>
  <si>
    <t>05 3 01 20002</t>
  </si>
  <si>
    <t>Денежная выплата почетным гражданам Добрянского городского поселения</t>
  </si>
  <si>
    <t>05 3 01 20003</t>
  </si>
  <si>
    <t>Денежное вознаграждение к Почетным грамотам Добрянского городского поселения и главы городского поселения, благодарственным письмам Добрянского городского поселения</t>
  </si>
  <si>
    <t>05 3 01 20004</t>
  </si>
  <si>
    <t>06 1 01 00000</t>
  </si>
  <si>
    <t>06 1 02 00000</t>
  </si>
  <si>
    <t>06 1 03 00000</t>
  </si>
  <si>
    <t>06 2 01 00000</t>
  </si>
  <si>
    <t>06 2 01 20003</t>
  </si>
  <si>
    <t>06 3 01 00000</t>
  </si>
  <si>
    <t>06 3 02 00000</t>
  </si>
  <si>
    <t>06 5 01 00000</t>
  </si>
  <si>
    <t>06 6 01 00000</t>
  </si>
  <si>
    <t>06 6 01 20021</t>
  </si>
  <si>
    <t>06 7 02 20020</t>
  </si>
  <si>
    <t>07 1 00 00000</t>
  </si>
  <si>
    <t>07 1 01 00000</t>
  </si>
  <si>
    <t xml:space="preserve">Подпрограмма "Обеспечение градостроительной деятельности на территории Добрянского городского поселения" </t>
  </si>
  <si>
    <t xml:space="preserve">Основное мероприятие "Разработка градостроительной документации на территории Добрянского поселения" </t>
  </si>
  <si>
    <t>07 1 01 20007</t>
  </si>
  <si>
    <t>07 1 01 20011</t>
  </si>
  <si>
    <t>08 1 01 00000</t>
  </si>
  <si>
    <t>Основное мероприятие "Пропаганда и популяризация предпринимательской деятельности"</t>
  </si>
  <si>
    <t>08 1 01 20001</t>
  </si>
  <si>
    <t>08 2 02 00000</t>
  </si>
  <si>
    <t>08 2 01 00000</t>
  </si>
  <si>
    <t>Основное мероприятие"Поддержка деятельности народных дружин"</t>
  </si>
  <si>
    <t>Материально-техническое обеспечение деятельности народных дружин</t>
  </si>
  <si>
    <t>08 2 02 20001</t>
  </si>
  <si>
    <t>08 2 02 2П050</t>
  </si>
  <si>
    <t>04 2 02 00000</t>
  </si>
  <si>
    <t xml:space="preserve">Основное мероприятие "Осуществление оценки объектов муниципальной собственности" </t>
  </si>
  <si>
    <t>04 2 02 20001</t>
  </si>
  <si>
    <t xml:space="preserve">Оценка объектов муниципальной собственности для сдачи в аренду </t>
  </si>
  <si>
    <t xml:space="preserve">Основное мероприятие "Расходы на содержание и обслуживание объектов, находящихся в муниципальной казне ДГП" </t>
  </si>
  <si>
    <t>04 2 03 00000</t>
  </si>
  <si>
    <t>04 2 03 20001</t>
  </si>
  <si>
    <t xml:space="preserve">Содержание и обслуживание жилого фонда и нежилых помещений, не переданных третьим лицам </t>
  </si>
  <si>
    <t xml:space="preserve">Страхование зданий, расположенных по адресу: г.Добрянка, ул.Ленина, д.5, ул. Герцена, д.33 </t>
  </si>
  <si>
    <t>04 2 03 20002</t>
  </si>
  <si>
    <t>04 2 03 20008</t>
  </si>
  <si>
    <t>10 0 01 00000</t>
  </si>
  <si>
    <t xml:space="preserve">Основное мероприятие "Приобретение объектов социального и производственного комплексов, в том числе общегражданского назначения, жилья, инфраструктуры" </t>
  </si>
  <si>
    <t>04 2 05 00000</t>
  </si>
  <si>
    <t xml:space="preserve">Приобретение объектов социального и производственного комплексов, в том числе общегражданского назначения </t>
  </si>
  <si>
    <t>04 2 05 20001</t>
  </si>
  <si>
    <t xml:space="preserve">Основное мероприятие "Паспортизация автомобильных дорог местного значения Добрянского городского поселения" </t>
  </si>
  <si>
    <t>04 2 07 00000</t>
  </si>
  <si>
    <t>04 2 07 20001</t>
  </si>
  <si>
    <t xml:space="preserve">Подготовка паспортов автомобильных дорог местного значения расположенных на территории Добрянского городского поселения </t>
  </si>
  <si>
    <t>Распределение бюджетных ассигнований на 2020 - 2021 годы по целевым статьям (муниципальным программам и непрограммным направлениям деятельности) и видам расходов классификации расходов бюджета Добрянского городского поселения</t>
  </si>
  <si>
    <t xml:space="preserve">2021 год </t>
  </si>
  <si>
    <t>08 2 02 2П020</t>
  </si>
  <si>
    <t xml:space="preserve">Определение координат характерных точек под нестационарными объектами и рекламными конструкциями </t>
  </si>
  <si>
    <t>04 1 01 20012</t>
  </si>
  <si>
    <t xml:space="preserve">Основное мероприятие "Проведение муниципального контроля" </t>
  </si>
  <si>
    <t>04 1 03 00000</t>
  </si>
  <si>
    <t xml:space="preserve">Проведение мероприятий по муниципальному земельному контролю </t>
  </si>
  <si>
    <t>04 1 03 20001</t>
  </si>
  <si>
    <t>Содержание и обслуживание дамбы пруда</t>
  </si>
  <si>
    <t>04 2 03 20003</t>
  </si>
  <si>
    <t xml:space="preserve">Основное мероприятие. Обследование объектов муниципальной собственности </t>
  </si>
  <si>
    <t>04 2 04 00000</t>
  </si>
  <si>
    <t xml:space="preserve">Обследование объектов капитального строительства с целью снятия с государственного кадастрового учета </t>
  </si>
  <si>
    <t>04 2 04 20002</t>
  </si>
  <si>
    <t>Ведомственная структура расходов бюджета Добрянского городского поселения на 2019 год</t>
  </si>
  <si>
    <t>05 1 03 00000</t>
  </si>
  <si>
    <t xml:space="preserve">Содержание и текущий ремонт водного транспорта, находящегося в муниципальной собственности Добрянского городского поселения </t>
  </si>
  <si>
    <t>10 0 01 20001</t>
  </si>
  <si>
    <t>Ведомственная структура расходов бюджета Добрянского городского поселения на 2020 - 2021 годы</t>
  </si>
  <si>
    <t>Обследование ливневой канализации</t>
  </si>
  <si>
    <t>04 2 04 20001</t>
  </si>
  <si>
    <t>06 1 04 00000</t>
  </si>
  <si>
    <t>Добрянского городского поселения на 2019-2021 годы</t>
  </si>
  <si>
    <t>2021 г.</t>
  </si>
  <si>
    <t xml:space="preserve"> передаваемые из бюджета Добрянского городского поселения Добрянскому муниципальному району на выполнение переданных полномочий поселения в 2019 году</t>
  </si>
  <si>
    <t xml:space="preserve"> передаваемые из бюджета Добрянского городского поселения Добрянскому муниципальному району на выполнение переданных полномочий поселения в 2020 - 2021 годы</t>
  </si>
  <si>
    <t>Программа муниципальных внутренних заимствований Добрянского городского поселения на 2019 год</t>
  </si>
  <si>
    <t>привлечение средств в 2019 году</t>
  </si>
  <si>
    <t>погашение основной суммы задолженности в 2019 году</t>
  </si>
  <si>
    <t>Программа муниципальных внутренних заимствований Добрянского городского поселения на 2020-2021 годы</t>
  </si>
  <si>
    <t>задолженность на 01.01.2022</t>
  </si>
  <si>
    <t>Программа муниципальных гарантий Добрянского городского поселения на 2019 год</t>
  </si>
  <si>
    <t>Программа муниципальных гарантий Добрянского городского поселения на 2020-2021 годы</t>
  </si>
  <si>
    <t xml:space="preserve">по состоянию на 01.01.2022 </t>
  </si>
  <si>
    <t>по состоянию на 01.01.2022</t>
  </si>
  <si>
    <t>Источники финансирования дефицита бюджета Добрянского городского поселения на 2019 год</t>
  </si>
  <si>
    <t>Источники финансирования дефицита бюджета Добрянского городского поселения на 2020-2021 годы</t>
  </si>
  <si>
    <t>Перечень и коды главных администраторов доходов бюджета                                                                                                            Добрянского городского поселения на 2019 год</t>
  </si>
  <si>
    <t>Перечень и коды администраторов источников финансирования дефицита бюджета                                                                                                            Добрянского городского поселения на 2019 год</t>
  </si>
  <si>
    <t>1 16 32000 13 0000 140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</si>
  <si>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</si>
  <si>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</si>
  <si>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городских поселений на поддержку обустройства мест массового отдыха населения (городских парков)</t>
  </si>
  <si>
    <t>Основное мероприятие "Совершенствование системы профилактических и пропагандических мер в области терроризма и экстремизма"</t>
  </si>
  <si>
    <t>01 4 00 00000</t>
  </si>
  <si>
    <t>Подпрограмма "Приведение в нормативное состояние учреждения культуры, находящиеся в ведении Добрянского городского поселения"</t>
  </si>
  <si>
    <t>Основное мероприятие "Приобретение необходимого оборудования и инвентаря"</t>
  </si>
  <si>
    <t xml:space="preserve">01 4 03 20000 </t>
  </si>
  <si>
    <t xml:space="preserve">01 4 03 20001 </t>
  </si>
  <si>
    <t>Закупка одежды сцены</t>
  </si>
  <si>
    <t>93 0 00 00009</t>
  </si>
  <si>
    <t>Уплата налога на добавленную стоимость налоговым агентов при реализации имущества, находящегося в собственности поселения</t>
  </si>
  <si>
    <t>93 0 00 00018</t>
  </si>
  <si>
    <t xml:space="preserve">Расходы на привлечение экспертов, экспертные организации к проведению экспертизы поставленного товара, выполненной работы или оказанной услуги
</t>
  </si>
  <si>
    <t>Расходы на мероприятия по обеспечению безопасности на нерегулируемых перекрестках</t>
  </si>
  <si>
    <t>06 7 02 20030</t>
  </si>
  <si>
    <t>Мероприятия по благоустройству территории в рамках проекта "Территория культуры"</t>
  </si>
  <si>
    <t>Выполнение  работ по подготовке в электронной форме текстового и графического описания местоположения границ  населенных пунктов Добрянского городского поселения с  перечнем координат характерных точек границ таких населенных пунктов</t>
  </si>
  <si>
    <t>04 1 01 20010</t>
  </si>
  <si>
    <t>04 1 01 20013</t>
  </si>
  <si>
    <t>Выполнение  работ по подготовке в электронной форме текстового и графического описания местоположения границ территориальных зон Добрянского городского поселения с  перечнем координат характерных точек границ таких территориальных зон</t>
  </si>
  <si>
    <t>06 1 01 20015</t>
  </si>
  <si>
    <t>2 02 15001 13 0000 150</t>
  </si>
  <si>
    <t>2 02 20298 13 0000 150</t>
  </si>
  <si>
    <t>2 02 20300 13 0000 150</t>
  </si>
  <si>
    <t>2 02 20301 13 0000 150</t>
  </si>
  <si>
    <t>2 02 20302 13 0000 150</t>
  </si>
  <si>
    <t>2 02 25467 13 0000 150</t>
  </si>
  <si>
    <t>2 02 25519 13 0000 150</t>
  </si>
  <si>
    <t>2 02 25555 13 0000 150</t>
  </si>
  <si>
    <t>2 02 25558 13 0000 150</t>
  </si>
  <si>
    <t>2 02 25560 13 0000 150</t>
  </si>
  <si>
    <t>2 02 29999 13 0000 150</t>
  </si>
  <si>
    <t>2 02 30024 13 0000 150</t>
  </si>
  <si>
    <t>2 02 39999 13 0000 150</t>
  </si>
  <si>
    <t>2 02 40014 13 0000 150</t>
  </si>
  <si>
    <t>2 02 49999 13 0000 150</t>
  </si>
  <si>
    <t>2 07 05030 13 0000 150</t>
  </si>
  <si>
    <t>2 08 05000 13 0000 150</t>
  </si>
  <si>
    <t>2 18 60010 13 0000 150</t>
  </si>
  <si>
    <t>2 18 05010 13 0000 150</t>
  </si>
  <si>
    <t>2 18 05020 13 0000 150</t>
  </si>
  <si>
    <t>2 19 60010 13 0000 150</t>
  </si>
  <si>
    <t xml:space="preserve">Ремонт автомобильных дорог по ул. Детская, ул.Веселая, ул.Семейная в г. Добрянка Пермского края </t>
  </si>
  <si>
    <t xml:space="preserve">Ремонт автомобильных дорог по ул. Тихая, ул. Дружная, ул.Уютная, ул.Светлая в г. Добрянка Пермского края </t>
  </si>
  <si>
    <t>от 20.12.2018 № 50</t>
  </si>
  <si>
    <t xml:space="preserve">к решению </t>
  </si>
  <si>
    <t xml:space="preserve">к решению Думы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</si>
</sst>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* #,##0.00\ [$р.-419]"/>
    <numFmt numFmtId="181" formatCode="* #,##0\ [$р.-419]"/>
    <numFmt numFmtId="182" formatCode="#,##0.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2"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15"/>
      <name val="Calibri"/>
      <family val="2"/>
    </font>
    <font>
      <b/>
      <sz val="13"/>
      <color indexed="15"/>
      <name val="Calibri"/>
      <family val="2"/>
    </font>
    <font>
      <b/>
      <sz val="11"/>
      <color indexed="1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5"/>
      <name val="Cambria"/>
      <family val="1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name val="Arial Cyr"/>
      <family val="0"/>
    </font>
    <font>
      <sz val="8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 Cyr"/>
      <family val="0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Arial"/>
      <family val="2"/>
    </font>
    <font>
      <sz val="11"/>
      <color indexed="10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Arial Cyr"/>
      <family val="0"/>
    </font>
    <font>
      <u val="single"/>
      <sz val="10"/>
      <color theme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>
      <alignment/>
      <protection/>
    </xf>
    <xf numFmtId="0" fontId="4" fillId="3" borderId="0">
      <alignment/>
      <protection/>
    </xf>
    <xf numFmtId="0" fontId="4" fillId="4" borderId="0">
      <alignment/>
      <protection/>
    </xf>
    <xf numFmtId="0" fontId="4" fillId="5" borderId="0">
      <alignment/>
      <protection/>
    </xf>
    <xf numFmtId="0" fontId="4" fillId="6" borderId="0">
      <alignment/>
      <protection/>
    </xf>
    <xf numFmtId="0" fontId="4" fillId="7" borderId="0">
      <alignment/>
      <protection/>
    </xf>
    <xf numFmtId="0" fontId="4" fillId="8" borderId="0">
      <alignment/>
      <protection/>
    </xf>
    <xf numFmtId="0" fontId="4" fillId="9" borderId="0">
      <alignment/>
      <protection/>
    </xf>
    <xf numFmtId="0" fontId="4" fillId="10" borderId="0">
      <alignment/>
      <protection/>
    </xf>
    <xf numFmtId="0" fontId="4" fillId="5" borderId="0">
      <alignment/>
      <protection/>
    </xf>
    <xf numFmtId="0" fontId="4" fillId="8" borderId="0">
      <alignment/>
      <protection/>
    </xf>
    <xf numFmtId="0" fontId="4" fillId="11" borderId="0">
      <alignment/>
      <protection/>
    </xf>
    <xf numFmtId="0" fontId="5" fillId="12" borderId="0">
      <alignment/>
      <protection/>
    </xf>
    <xf numFmtId="0" fontId="5" fillId="9" borderId="0">
      <alignment/>
      <protection/>
    </xf>
    <xf numFmtId="0" fontId="5" fillId="10" borderId="0">
      <alignment/>
      <protection/>
    </xf>
    <xf numFmtId="0" fontId="5" fillId="13" borderId="0">
      <alignment/>
      <protection/>
    </xf>
    <xf numFmtId="0" fontId="5" fillId="14" borderId="0">
      <alignment/>
      <protection/>
    </xf>
    <xf numFmtId="0" fontId="5" fillId="15" borderId="0">
      <alignment/>
      <protection/>
    </xf>
    <xf numFmtId="0" fontId="5" fillId="16" borderId="0">
      <alignment/>
      <protection/>
    </xf>
    <xf numFmtId="0" fontId="5" fillId="17" borderId="0">
      <alignment/>
      <protection/>
    </xf>
    <xf numFmtId="0" fontId="5" fillId="18" borderId="0">
      <alignment/>
      <protection/>
    </xf>
    <xf numFmtId="0" fontId="5" fillId="13" borderId="0">
      <alignment/>
      <protection/>
    </xf>
    <xf numFmtId="0" fontId="5" fillId="14" borderId="0">
      <alignment/>
      <protection/>
    </xf>
    <xf numFmtId="0" fontId="5" fillId="19" borderId="0">
      <alignment/>
      <protection/>
    </xf>
    <xf numFmtId="0" fontId="6" fillId="7" borderId="1">
      <alignment/>
      <protection/>
    </xf>
    <xf numFmtId="0" fontId="7" fillId="20" borderId="2">
      <alignment/>
      <protection/>
    </xf>
    <xf numFmtId="0" fontId="8" fillId="20" borderId="1">
      <alignment/>
      <protection/>
    </xf>
    <xf numFmtId="0" fontId="9" fillId="0" borderId="0">
      <alignment vertical="top"/>
      <protection locked="0"/>
    </xf>
    <xf numFmtId="180" fontId="0" fillId="0" borderId="0">
      <alignment/>
      <protection/>
    </xf>
    <xf numFmtId="181" fontId="0" fillId="0" borderId="0">
      <alignment/>
      <protection/>
    </xf>
    <xf numFmtId="0" fontId="10" fillId="0" borderId="3">
      <alignment/>
      <protection/>
    </xf>
    <xf numFmtId="0" fontId="11" fillId="0" borderId="4">
      <alignment/>
      <protection/>
    </xf>
    <xf numFmtId="0" fontId="12" fillId="0" borderId="5">
      <alignment/>
      <protection/>
    </xf>
    <xf numFmtId="0" fontId="12" fillId="0" borderId="0">
      <alignment/>
      <protection/>
    </xf>
    <xf numFmtId="0" fontId="13" fillId="0" borderId="6">
      <alignment/>
      <protection/>
    </xf>
    <xf numFmtId="0" fontId="14" fillId="21" borderId="7">
      <alignment/>
      <protection/>
    </xf>
    <xf numFmtId="0" fontId="15" fillId="0" borderId="0">
      <alignment/>
      <protection/>
    </xf>
    <xf numFmtId="0" fontId="16" fillId="22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 vertical="top"/>
      <protection locked="0"/>
    </xf>
    <xf numFmtId="0" fontId="41" fillId="0" borderId="0" applyNumberFormat="0" applyFill="0" applyBorder="0" applyAlignment="0" applyProtection="0"/>
    <xf numFmtId="0" fontId="18" fillId="3" borderId="0">
      <alignment/>
      <protection/>
    </xf>
    <xf numFmtId="0" fontId="19" fillId="0" borderId="0">
      <alignment/>
      <protection/>
    </xf>
    <xf numFmtId="0" fontId="0" fillId="23" borderId="8">
      <alignment/>
      <protection/>
    </xf>
    <xf numFmtId="9" fontId="0" fillId="0" borderId="0">
      <alignment/>
      <protection/>
    </xf>
    <xf numFmtId="0" fontId="20" fillId="0" borderId="9">
      <alignment/>
      <protection/>
    </xf>
    <xf numFmtId="0" fontId="21" fillId="0" borderId="0">
      <alignment/>
      <protection/>
    </xf>
    <xf numFmtId="4" fontId="0" fillId="0" borderId="0">
      <alignment/>
      <protection/>
    </xf>
    <xf numFmtId="3" fontId="0" fillId="0" borderId="0">
      <alignment/>
      <protection/>
    </xf>
    <xf numFmtId="0" fontId="22" fillId="4" borderId="0">
      <alignment/>
      <protection/>
    </xf>
  </cellStyleXfs>
  <cellXfs count="380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182" fontId="0" fillId="0" borderId="10" xfId="0" applyNumberFormat="1" applyFont="1" applyBorder="1" applyAlignment="1">
      <alignment/>
    </xf>
    <xf numFmtId="182" fontId="2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82" fontId="23" fillId="0" borderId="10" xfId="0" applyNumberFormat="1" applyFont="1" applyFill="1" applyBorder="1" applyAlignment="1">
      <alignment/>
    </xf>
    <xf numFmtId="182" fontId="23" fillId="0" borderId="10" xfId="0" applyNumberFormat="1" applyFont="1" applyFill="1" applyBorder="1" applyAlignment="1">
      <alignment wrapText="1"/>
    </xf>
    <xf numFmtId="182" fontId="23" fillId="0" borderId="11" xfId="0" applyNumberFormat="1" applyFont="1" applyFill="1" applyBorder="1" applyAlignment="1">
      <alignment/>
    </xf>
    <xf numFmtId="182" fontId="23" fillId="0" borderId="12" xfId="0" applyNumberFormat="1" applyFont="1" applyFill="1" applyBorder="1" applyAlignment="1">
      <alignment/>
    </xf>
    <xf numFmtId="182" fontId="24" fillId="0" borderId="10" xfId="0" applyNumberFormat="1" applyFont="1" applyFill="1" applyBorder="1" applyAlignment="1">
      <alignment wrapText="1"/>
    </xf>
    <xf numFmtId="182" fontId="23" fillId="0" borderId="12" xfId="0" applyNumberFormat="1" applyFont="1" applyFill="1" applyBorder="1" applyAlignment="1">
      <alignment wrapText="1"/>
    </xf>
    <xf numFmtId="182" fontId="24" fillId="0" borderId="10" xfId="0" applyNumberFormat="1" applyFont="1" applyFill="1" applyBorder="1" applyAlignment="1">
      <alignment/>
    </xf>
    <xf numFmtId="182" fontId="25" fillId="0" borderId="1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 quotePrefix="1">
      <alignment horizontal="center"/>
    </xf>
    <xf numFmtId="0" fontId="23" fillId="0" borderId="12" xfId="0" applyFont="1" applyFill="1" applyBorder="1" applyAlignment="1" quotePrefix="1">
      <alignment horizontal="center"/>
    </xf>
    <xf numFmtId="0" fontId="25" fillId="0" borderId="12" xfId="0" applyFont="1" applyFill="1" applyBorder="1" applyAlignment="1">
      <alignment horizontal="center"/>
    </xf>
    <xf numFmtId="0" fontId="23" fillId="0" borderId="10" xfId="0" applyFont="1" applyFill="1" applyBorder="1" applyAlignment="1" quotePrefix="1">
      <alignment horizontal="center" vertical="center"/>
    </xf>
    <xf numFmtId="0" fontId="24" fillId="0" borderId="10" xfId="0" applyFont="1" applyFill="1" applyBorder="1" applyAlignment="1" quotePrefix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 quotePrefix="1">
      <alignment horizontal="center"/>
    </xf>
    <xf numFmtId="0" fontId="25" fillId="0" borderId="10" xfId="57" applyFont="1" applyFill="1" applyBorder="1" applyAlignment="1">
      <alignment horizontal="left" vertical="center" wrapText="1"/>
      <protection/>
    </xf>
    <xf numFmtId="0" fontId="25" fillId="0" borderId="11" xfId="0" applyFont="1" applyFill="1" applyBorder="1" applyAlignment="1">
      <alignment horizontal="left" vertical="center"/>
    </xf>
    <xf numFmtId="0" fontId="25" fillId="0" borderId="10" xfId="57" applyFont="1" applyFill="1" applyBorder="1" applyAlignment="1">
      <alignment vertical="center" wrapText="1"/>
      <protection/>
    </xf>
    <xf numFmtId="0" fontId="25" fillId="0" borderId="13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 quotePrefix="1">
      <alignment horizontal="center" vertical="center"/>
    </xf>
    <xf numFmtId="4" fontId="23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182" fontId="24" fillId="0" borderId="0" xfId="0" applyNumberFormat="1" applyFont="1" applyFill="1" applyAlignment="1">
      <alignment/>
    </xf>
    <xf numFmtId="182" fontId="23" fillId="0" borderId="0" xfId="0" applyNumberFormat="1" applyFont="1" applyFill="1" applyAlignment="1">
      <alignment/>
    </xf>
    <xf numFmtId="4" fontId="24" fillId="0" borderId="0" xfId="0" applyNumberFormat="1" applyFont="1" applyFill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182" fontId="23" fillId="0" borderId="14" xfId="0" applyNumberFormat="1" applyFont="1" applyFill="1" applyBorder="1" applyAlignment="1">
      <alignment/>
    </xf>
    <xf numFmtId="182" fontId="23" fillId="0" borderId="0" xfId="0" applyNumberFormat="1" applyFont="1" applyFill="1" applyBorder="1" applyAlignment="1">
      <alignment/>
    </xf>
    <xf numFmtId="0" fontId="24" fillId="0" borderId="11" xfId="0" applyFont="1" applyFill="1" applyBorder="1" applyAlignment="1">
      <alignment horizontal="left" vertical="center"/>
    </xf>
    <xf numFmtId="182" fontId="26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0" xfId="0" applyFont="1" applyFill="1" applyAlignment="1">
      <alignment/>
    </xf>
    <xf numFmtId="0" fontId="24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center" vertical="top"/>
    </xf>
    <xf numFmtId="49" fontId="25" fillId="0" borderId="10" xfId="58" applyNumberFormat="1" applyFont="1" applyFill="1" applyBorder="1" applyAlignment="1">
      <alignment horizontal="center" vertical="top"/>
      <protection/>
    </xf>
    <xf numFmtId="0" fontId="25" fillId="0" borderId="10" xfId="58" applyNumberFormat="1" applyFont="1" applyFill="1" applyBorder="1" applyAlignment="1">
      <alignment vertical="top" wrapText="1" shrinkToFit="1"/>
      <protection/>
    </xf>
    <xf numFmtId="0" fontId="23" fillId="0" borderId="0" xfId="0" applyFont="1" applyFill="1" applyAlignment="1">
      <alignment wrapText="1"/>
    </xf>
    <xf numFmtId="0" fontId="23" fillId="0" borderId="0" xfId="0" applyFont="1" applyFill="1" applyBorder="1" applyAlignment="1">
      <alignment/>
    </xf>
    <xf numFmtId="183" fontId="23" fillId="0" borderId="0" xfId="0" applyNumberFormat="1" applyFont="1" applyFill="1" applyAlignment="1">
      <alignment/>
    </xf>
    <xf numFmtId="182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 quotePrefix="1">
      <alignment horizontal="center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182" fontId="24" fillId="0" borderId="12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top" wrapText="1"/>
    </xf>
    <xf numFmtId="182" fontId="0" fillId="0" borderId="10" xfId="0" applyNumberFormat="1" applyFont="1" applyBorder="1" applyAlignment="1">
      <alignment horizontal="right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justify" vertical="center" wrapText="1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/>
    </xf>
    <xf numFmtId="182" fontId="30" fillId="0" borderId="0" xfId="0" applyNumberFormat="1" applyFont="1" applyAlignment="1">
      <alignment horizontal="justify" vertical="center" wrapText="1"/>
    </xf>
    <xf numFmtId="0" fontId="0" fillId="0" borderId="10" xfId="0" applyBorder="1" applyAlignment="1" quotePrefix="1">
      <alignment horizontal="center" vertical="top" wrapText="1"/>
    </xf>
    <xf numFmtId="0" fontId="0" fillId="0" borderId="0" xfId="0" applyFont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33" fillId="0" borderId="10" xfId="0" applyFont="1" applyBorder="1" applyAlignment="1" quotePrefix="1">
      <alignment horizontal="left" vertical="top"/>
    </xf>
    <xf numFmtId="0" fontId="33" fillId="0" borderId="10" xfId="0" applyFont="1" applyBorder="1" applyAlignment="1" quotePrefix="1">
      <alignment horizontal="left" vertical="top" wrapText="1"/>
    </xf>
    <xf numFmtId="0" fontId="33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justify" vertical="top" wrapText="1"/>
    </xf>
    <xf numFmtId="182" fontId="2" fillId="0" borderId="10" xfId="0" applyNumberFormat="1" applyFont="1" applyBorder="1" applyAlignment="1">
      <alignment horizontal="right" wrapText="1"/>
    </xf>
    <xf numFmtId="0" fontId="31" fillId="0" borderId="10" xfId="0" applyFont="1" applyBorder="1" applyAlignment="1" quotePrefix="1">
      <alignment horizontal="left" vertical="top"/>
    </xf>
    <xf numFmtId="0" fontId="31" fillId="0" borderId="10" xfId="0" applyFont="1" applyBorder="1" applyAlignment="1" quotePrefix="1">
      <alignment horizontal="left" vertical="top" wrapText="1"/>
    </xf>
    <xf numFmtId="0" fontId="30" fillId="0" borderId="10" xfId="0" applyFont="1" applyBorder="1" applyAlignment="1">
      <alignment horizontal="justify" vertical="top" wrapText="1"/>
    </xf>
    <xf numFmtId="182" fontId="0" fillId="0" borderId="10" xfId="0" applyNumberFormat="1" applyFont="1" applyBorder="1" applyAlignment="1">
      <alignment horizontal="right" wrapText="1"/>
    </xf>
    <xf numFmtId="0" fontId="30" fillId="0" borderId="10" xfId="0" applyFont="1" applyBorder="1" applyAlignment="1">
      <alignment horizontal="justify" wrapText="1"/>
    </xf>
    <xf numFmtId="0" fontId="31" fillId="0" borderId="10" xfId="0" applyFont="1" applyBorder="1" applyAlignment="1" quotePrefix="1">
      <alignment horizontal="center" vertical="top"/>
    </xf>
    <xf numFmtId="0" fontId="33" fillId="0" borderId="10" xfId="0" applyFont="1" applyBorder="1" applyAlignment="1">
      <alignment horizontal="left" vertical="top" wrapText="1"/>
    </xf>
    <xf numFmtId="0" fontId="33" fillId="0" borderId="10" xfId="0" applyFont="1" applyBorder="1" applyAlignment="1" quotePrefix="1">
      <alignment horizontal="center" vertical="top"/>
    </xf>
    <xf numFmtId="0" fontId="30" fillId="0" borderId="12" xfId="0" applyFont="1" applyBorder="1" applyAlignment="1">
      <alignment horizontal="justify" wrapText="1"/>
    </xf>
    <xf numFmtId="0" fontId="34" fillId="0" borderId="10" xfId="0" applyFont="1" applyBorder="1" applyAlignment="1" quotePrefix="1">
      <alignment horizontal="center" vertical="top"/>
    </xf>
    <xf numFmtId="0" fontId="34" fillId="0" borderId="10" xfId="0" applyFont="1" applyBorder="1" applyAlignment="1" quotePrefix="1">
      <alignment horizontal="left" vertical="top" wrapText="1"/>
    </xf>
    <xf numFmtId="0" fontId="30" fillId="0" borderId="10" xfId="0" applyFont="1" applyBorder="1" applyAlignment="1" quotePrefix="1">
      <alignment horizontal="center" vertical="top"/>
    </xf>
    <xf numFmtId="0" fontId="30" fillId="0" borderId="10" xfId="0" applyFont="1" applyBorder="1" applyAlignment="1" quotePrefix="1">
      <alignment horizontal="left" vertical="top" wrapText="1"/>
    </xf>
    <xf numFmtId="0" fontId="30" fillId="0" borderId="16" xfId="0" applyFont="1" applyBorder="1" applyAlignment="1" quotePrefix="1">
      <alignment horizontal="center" vertical="center" wrapText="1"/>
    </xf>
    <xf numFmtId="0" fontId="31" fillId="0" borderId="10" xfId="0" applyFont="1" applyBorder="1" applyAlignment="1" quotePrefix="1">
      <alignment horizontal="left" vertical="center" wrapText="1"/>
    </xf>
    <xf numFmtId="0" fontId="30" fillId="0" borderId="10" xfId="0" applyFont="1" applyBorder="1" applyAlignment="1">
      <alignment horizontal="justify" vertical="center" wrapText="1"/>
    </xf>
    <xf numFmtId="0" fontId="30" fillId="0" borderId="10" xfId="0" applyNumberFormat="1" applyFont="1" applyBorder="1" applyAlignment="1">
      <alignment horizontal="justify" vertical="top" wrapText="1"/>
    </xf>
    <xf numFmtId="0" fontId="30" fillId="0" borderId="10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top" wrapText="1"/>
    </xf>
    <xf numFmtId="0" fontId="31" fillId="0" borderId="10" xfId="0" applyFont="1" applyBorder="1" applyAlignment="1" quotePrefix="1">
      <alignment horizontal="center" vertical="top" wrapText="1"/>
    </xf>
    <xf numFmtId="0" fontId="23" fillId="0" borderId="16" xfId="0" applyFont="1" applyFill="1" applyBorder="1" applyAlignment="1">
      <alignment horizontal="center"/>
    </xf>
    <xf numFmtId="183" fontId="23" fillId="0" borderId="10" xfId="0" applyNumberFormat="1" applyFont="1" applyFill="1" applyBorder="1" applyAlignment="1">
      <alignment/>
    </xf>
    <xf numFmtId="183" fontId="24" fillId="0" borderId="10" xfId="0" applyNumberFormat="1" applyFont="1" applyFill="1" applyBorder="1" applyAlignment="1">
      <alignment wrapText="1"/>
    </xf>
    <xf numFmtId="183" fontId="24" fillId="0" borderId="10" xfId="0" applyNumberFormat="1" applyFont="1" applyFill="1" applyBorder="1" applyAlignment="1">
      <alignment/>
    </xf>
    <xf numFmtId="183" fontId="24" fillId="0" borderId="11" xfId="0" applyNumberFormat="1" applyFont="1" applyFill="1" applyBorder="1" applyAlignment="1">
      <alignment/>
    </xf>
    <xf numFmtId="183" fontId="23" fillId="0" borderId="11" xfId="0" applyNumberFormat="1" applyFont="1" applyFill="1" applyBorder="1" applyAlignment="1">
      <alignment/>
    </xf>
    <xf numFmtId="183" fontId="23" fillId="0" borderId="12" xfId="0" applyNumberFormat="1" applyFont="1" applyFill="1" applyBorder="1" applyAlignment="1">
      <alignment/>
    </xf>
    <xf numFmtId="183" fontId="24" fillId="0" borderId="12" xfId="0" applyNumberFormat="1" applyFont="1" applyFill="1" applyBorder="1" applyAlignment="1">
      <alignment wrapText="1"/>
    </xf>
    <xf numFmtId="183" fontId="24" fillId="0" borderId="11" xfId="0" applyNumberFormat="1" applyFont="1" applyFill="1" applyBorder="1" applyAlignment="1">
      <alignment wrapText="1"/>
    </xf>
    <xf numFmtId="182" fontId="23" fillId="0" borderId="11" xfId="0" applyNumberFormat="1" applyFont="1" applyFill="1" applyBorder="1" applyAlignment="1">
      <alignment wrapText="1"/>
    </xf>
    <xf numFmtId="183" fontId="23" fillId="0" borderId="10" xfId="0" applyNumberFormat="1" applyFont="1" applyFill="1" applyBorder="1" applyAlignment="1">
      <alignment wrapText="1"/>
    </xf>
    <xf numFmtId="0" fontId="25" fillId="0" borderId="10" xfId="53" applyFont="1" applyFill="1" applyBorder="1" applyAlignment="1">
      <alignment horizontal="left" vertical="center" wrapText="1"/>
      <protection/>
    </xf>
    <xf numFmtId="0" fontId="25" fillId="0" borderId="12" xfId="0" applyFont="1" applyFill="1" applyBorder="1" applyAlignment="1" quotePrefix="1">
      <alignment horizontal="center"/>
    </xf>
    <xf numFmtId="183" fontId="24" fillId="0" borderId="0" xfId="0" applyNumberFormat="1" applyFont="1" applyFill="1" applyAlignment="1">
      <alignment/>
    </xf>
    <xf numFmtId="0" fontId="23" fillId="0" borderId="0" xfId="0" applyFont="1" applyFill="1" applyAlignment="1">
      <alignment horizontal="right"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183" fontId="25" fillId="0" borderId="10" xfId="0" applyNumberFormat="1" applyFont="1" applyFill="1" applyBorder="1" applyAlignment="1">
      <alignment/>
    </xf>
    <xf numFmtId="183" fontId="25" fillId="0" borderId="10" xfId="0" applyNumberFormat="1" applyFont="1" applyFill="1" applyBorder="1" applyAlignment="1">
      <alignment horizontal="center"/>
    </xf>
    <xf numFmtId="183" fontId="23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wrapText="1"/>
    </xf>
    <xf numFmtId="0" fontId="25" fillId="0" borderId="0" xfId="0" applyFont="1" applyFill="1" applyAlignment="1">
      <alignment horizontal="center"/>
    </xf>
    <xf numFmtId="0" fontId="25" fillId="0" borderId="10" xfId="0" applyFont="1" applyFill="1" applyBorder="1" applyAlignment="1">
      <alignment horizontal="center" wrapText="1"/>
    </xf>
    <xf numFmtId="0" fontId="26" fillId="0" borderId="0" xfId="0" applyFont="1" applyFill="1" applyAlignment="1">
      <alignment/>
    </xf>
    <xf numFmtId="0" fontId="26" fillId="0" borderId="10" xfId="0" applyNumberFormat="1" applyFont="1" applyFill="1" applyBorder="1" applyAlignment="1">
      <alignment horizontal="left" vertical="center" wrapText="1"/>
    </xf>
    <xf numFmtId="0" fontId="25" fillId="0" borderId="10" xfId="0" applyNumberFormat="1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wrapText="1"/>
    </xf>
    <xf numFmtId="0" fontId="25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82" fontId="26" fillId="0" borderId="0" xfId="0" applyNumberFormat="1" applyFont="1" applyFill="1" applyBorder="1" applyAlignment="1">
      <alignment/>
    </xf>
    <xf numFmtId="182" fontId="25" fillId="0" borderId="0" xfId="0" applyNumberFormat="1" applyFont="1" applyFill="1" applyAlignment="1">
      <alignment/>
    </xf>
    <xf numFmtId="182" fontId="26" fillId="0" borderId="0" xfId="0" applyNumberFormat="1" applyFont="1" applyFill="1" applyAlignment="1">
      <alignment/>
    </xf>
    <xf numFmtId="0" fontId="31" fillId="0" borderId="0" xfId="0" applyFont="1" applyAlignment="1">
      <alignment horizontal="center"/>
    </xf>
    <xf numFmtId="0" fontId="31" fillId="0" borderId="10" xfId="0" applyFont="1" applyBorder="1" applyAlignment="1">
      <alignment wrapText="1"/>
    </xf>
    <xf numFmtId="0" fontId="30" fillId="0" borderId="16" xfId="0" applyFont="1" applyBorder="1" applyAlignment="1" quotePrefix="1">
      <alignment horizontal="center" vertical="top" wrapText="1"/>
    </xf>
    <xf numFmtId="0" fontId="31" fillId="0" borderId="10" xfId="0" applyFont="1" applyBorder="1" applyAlignment="1">
      <alignment horizontal="left" vertical="top" wrapText="1"/>
    </xf>
    <xf numFmtId="182" fontId="31" fillId="0" borderId="17" xfId="0" applyNumberFormat="1" applyFont="1" applyBorder="1" applyAlignment="1">
      <alignment horizontal="center" vertical="center" wrapText="1"/>
    </xf>
    <xf numFmtId="0" fontId="31" fillId="0" borderId="10" xfId="0" applyNumberFormat="1" applyFont="1" applyBorder="1" applyAlignment="1">
      <alignment horizontal="left" vertical="top" wrapText="1"/>
    </xf>
    <xf numFmtId="0" fontId="33" fillId="0" borderId="10" xfId="0" applyFont="1" applyBorder="1" applyAlignment="1">
      <alignment horizontal="center" vertical="top" wrapText="1"/>
    </xf>
    <xf numFmtId="0" fontId="31" fillId="0" borderId="0" xfId="0" applyFont="1" applyAlignment="1">
      <alignment/>
    </xf>
    <xf numFmtId="3" fontId="31" fillId="0" borderId="0" xfId="59" applyNumberFormat="1" applyFont="1" applyAlignment="1">
      <alignment horizontal="center" vertical="top" wrapText="1"/>
      <protection/>
    </xf>
    <xf numFmtId="0" fontId="31" fillId="0" borderId="0" xfId="60" applyFont="1" applyAlignment="1">
      <alignment horizontal="left" vertical="center"/>
      <protection/>
    </xf>
    <xf numFmtId="3" fontId="31" fillId="0" borderId="0" xfId="59" applyNumberFormat="1" applyFont="1" applyAlignment="1">
      <alignment horizontal="left" vertical="top" wrapText="1"/>
      <protection/>
    </xf>
    <xf numFmtId="3" fontId="0" fillId="0" borderId="10" xfId="59" applyNumberFormat="1" applyFont="1" applyBorder="1" applyAlignment="1">
      <alignment horizontal="center" vertical="top" wrapText="1"/>
      <protection/>
    </xf>
    <xf numFmtId="3" fontId="0" fillId="0" borderId="10" xfId="59" applyNumberFormat="1" applyFont="1" applyBorder="1" applyAlignment="1" quotePrefix="1">
      <alignment horizontal="center" vertical="top" wrapText="1"/>
      <protection/>
    </xf>
    <xf numFmtId="3" fontId="0" fillId="0" borderId="10" xfId="59" applyNumberFormat="1" applyFont="1" applyBorder="1" applyAlignment="1">
      <alignment horizontal="left" vertical="top" wrapText="1"/>
      <protection/>
    </xf>
    <xf numFmtId="182" fontId="0" fillId="0" borderId="10" xfId="59" applyNumberFormat="1" applyFont="1" applyBorder="1" applyAlignment="1">
      <alignment horizontal="center" vertical="top" wrapText="1"/>
      <protection/>
    </xf>
    <xf numFmtId="4" fontId="0" fillId="0" borderId="10" xfId="59" applyNumberFormat="1" applyFont="1" applyBorder="1" applyAlignment="1">
      <alignment horizontal="center" vertical="top" wrapText="1"/>
      <protection/>
    </xf>
    <xf numFmtId="3" fontId="31" fillId="0" borderId="0" xfId="0" applyNumberFormat="1" applyFont="1" applyAlignment="1">
      <alignment horizontal="center" vertical="top" wrapText="1"/>
    </xf>
    <xf numFmtId="3" fontId="33" fillId="0" borderId="0" xfId="0" applyNumberFormat="1" applyFont="1" applyAlignment="1">
      <alignment horizontal="center" vertical="center" wrapText="1"/>
    </xf>
    <xf numFmtId="3" fontId="31" fillId="0" borderId="0" xfId="0" applyNumberFormat="1" applyFont="1" applyAlignment="1">
      <alignment horizontal="left" vertical="top" wrapText="1"/>
    </xf>
    <xf numFmtId="3" fontId="31" fillId="0" borderId="0" xfId="0" applyNumberFormat="1" applyFont="1" applyAlignment="1">
      <alignment horizontal="right" vertical="top" wrapText="1"/>
    </xf>
    <xf numFmtId="3" fontId="0" fillId="0" borderId="10" xfId="0" applyNumberFormat="1" applyFont="1" applyBorder="1" applyAlignment="1">
      <alignment horizontal="center" vertical="top" wrapText="1"/>
    </xf>
    <xf numFmtId="3" fontId="0" fillId="0" borderId="10" xfId="0" applyNumberFormat="1" applyFont="1" applyBorder="1" applyAlignment="1" quotePrefix="1">
      <alignment horizontal="center" vertical="top" wrapText="1"/>
    </xf>
    <xf numFmtId="3" fontId="0" fillId="0" borderId="16" xfId="0" applyNumberFormat="1" applyFont="1" applyBorder="1" applyAlignment="1">
      <alignment horizontal="left" vertical="top" wrapText="1"/>
    </xf>
    <xf numFmtId="182" fontId="0" fillId="0" borderId="10" xfId="0" applyNumberFormat="1" applyFont="1" applyBorder="1" applyAlignment="1">
      <alignment horizontal="center" vertical="top" wrapText="1"/>
    </xf>
    <xf numFmtId="182" fontId="0" fillId="0" borderId="17" xfId="0" applyNumberFormat="1" applyFont="1" applyBorder="1" applyAlignment="1">
      <alignment horizontal="center" vertical="top" wrapText="1"/>
    </xf>
    <xf numFmtId="3" fontId="0" fillId="0" borderId="16" xfId="59" applyNumberFormat="1" applyFont="1" applyBorder="1" applyAlignment="1">
      <alignment horizontal="left" vertical="top" wrapText="1"/>
      <protection/>
    </xf>
    <xf numFmtId="182" fontId="31" fillId="0" borderId="0" xfId="0" applyNumberFormat="1" applyFont="1" applyAlignment="1">
      <alignment horizontal="center" vertical="top" wrapText="1"/>
    </xf>
    <xf numFmtId="3" fontId="0" fillId="0" borderId="10" xfId="59" applyNumberFormat="1" applyFont="1" applyBorder="1" applyAlignment="1">
      <alignment horizontal="left" vertical="top" wrapText="1"/>
      <protection/>
    </xf>
    <xf numFmtId="182" fontId="23" fillId="0" borderId="13" xfId="0" applyNumberFormat="1" applyFont="1" applyFill="1" applyBorder="1" applyAlignment="1">
      <alignment/>
    </xf>
    <xf numFmtId="0" fontId="23" fillId="0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wrapText="1"/>
    </xf>
    <xf numFmtId="4" fontId="23" fillId="0" borderId="0" xfId="0" applyNumberFormat="1" applyFont="1" applyFill="1" applyBorder="1" applyAlignment="1">
      <alignment/>
    </xf>
    <xf numFmtId="183" fontId="23" fillId="0" borderId="0" xfId="0" applyNumberFormat="1" applyFont="1" applyFill="1" applyBorder="1" applyAlignment="1">
      <alignment/>
    </xf>
    <xf numFmtId="182" fontId="0" fillId="0" borderId="10" xfId="0" applyNumberFormat="1" applyFont="1" applyBorder="1" applyAlignment="1">
      <alignment horizontal="right" vertical="center"/>
    </xf>
    <xf numFmtId="182" fontId="0" fillId="0" borderId="10" xfId="0" applyNumberFormat="1" applyFont="1" applyBorder="1" applyAlignment="1">
      <alignment horizontal="right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 quotePrefix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6" xfId="0" applyFont="1" applyBorder="1" applyAlignment="1">
      <alignment horizontal="right" wrapText="1"/>
    </xf>
    <xf numFmtId="0" fontId="0" fillId="0" borderId="17" xfId="0" applyFont="1" applyBorder="1" applyAlignment="1">
      <alignment horizontal="right" wrapText="1"/>
    </xf>
    <xf numFmtId="183" fontId="0" fillId="0" borderId="17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center" vertical="top" wrapText="1"/>
    </xf>
    <xf numFmtId="182" fontId="2" fillId="0" borderId="0" xfId="0" applyNumberFormat="1" applyFont="1" applyBorder="1" applyAlignment="1">
      <alignment horizontal="right" wrapText="1"/>
    </xf>
    <xf numFmtId="183" fontId="0" fillId="0" borderId="10" xfId="0" applyNumberFormat="1" applyFont="1" applyBorder="1" applyAlignment="1">
      <alignment horizontal="right" wrapText="1"/>
    </xf>
    <xf numFmtId="3" fontId="31" fillId="0" borderId="0" xfId="0" applyNumberFormat="1" applyFont="1" applyAlignment="1">
      <alignment vertical="top" wrapText="1"/>
    </xf>
    <xf numFmtId="3" fontId="33" fillId="0" borderId="0" xfId="0" applyNumberFormat="1" applyFont="1" applyAlignment="1">
      <alignment horizontal="center" vertical="top" wrapText="1"/>
    </xf>
    <xf numFmtId="3" fontId="31" fillId="0" borderId="18" xfId="0" applyNumberFormat="1" applyFont="1" applyBorder="1" applyAlignment="1">
      <alignment horizontal="right" vertical="top" wrapText="1"/>
    </xf>
    <xf numFmtId="3" fontId="31" fillId="0" borderId="18" xfId="0" applyNumberFormat="1" applyFont="1" applyBorder="1" applyAlignment="1">
      <alignment vertical="top" wrapText="1"/>
    </xf>
    <xf numFmtId="3" fontId="31" fillId="0" borderId="10" xfId="0" applyNumberFormat="1" applyFont="1" applyBorder="1" applyAlignment="1">
      <alignment horizontal="center" vertical="top" wrapText="1"/>
    </xf>
    <xf numFmtId="3" fontId="31" fillId="0" borderId="19" xfId="0" applyNumberFormat="1" applyFont="1" applyBorder="1" applyAlignment="1">
      <alignment vertical="top" wrapText="1"/>
    </xf>
    <xf numFmtId="3" fontId="31" fillId="0" borderId="17" xfId="0" applyNumberFormat="1" applyFont="1" applyBorder="1" applyAlignment="1">
      <alignment vertical="top" wrapText="1"/>
    </xf>
    <xf numFmtId="3" fontId="30" fillId="0" borderId="10" xfId="0" applyNumberFormat="1" applyFont="1" applyBorder="1" applyAlignment="1">
      <alignment horizontal="center" vertical="top" wrapText="1"/>
    </xf>
    <xf numFmtId="3" fontId="30" fillId="0" borderId="17" xfId="0" applyNumberFormat="1" applyFont="1" applyBorder="1" applyAlignment="1">
      <alignment horizontal="center" vertical="top" wrapText="1"/>
    </xf>
    <xf numFmtId="3" fontId="31" fillId="0" borderId="10" xfId="0" applyNumberFormat="1" applyFont="1" applyBorder="1" applyAlignment="1" quotePrefix="1">
      <alignment horizontal="center" vertical="top" wrapText="1"/>
    </xf>
    <xf numFmtId="3" fontId="31" fillId="0" borderId="10" xfId="0" applyNumberFormat="1" applyFont="1" applyBorder="1" applyAlignment="1">
      <alignment horizontal="left" vertical="top" wrapText="1"/>
    </xf>
    <xf numFmtId="3" fontId="31" fillId="0" borderId="10" xfId="0" applyNumberFormat="1" applyFont="1" applyBorder="1" applyAlignment="1">
      <alignment horizontal="center" vertical="center" wrapText="1"/>
    </xf>
    <xf numFmtId="3" fontId="31" fillId="0" borderId="0" xfId="0" applyNumberFormat="1" applyFont="1" applyAlignment="1">
      <alignment horizontal="center" vertical="center" wrapText="1"/>
    </xf>
    <xf numFmtId="3" fontId="31" fillId="0" borderId="0" xfId="0" applyNumberFormat="1" applyFont="1" applyAlignment="1">
      <alignment horizontal="left" vertical="top"/>
    </xf>
    <xf numFmtId="0" fontId="30" fillId="0" borderId="16" xfId="0" applyFont="1" applyBorder="1" applyAlignment="1">
      <alignment horizontal="center" vertical="center" wrapText="1"/>
    </xf>
    <xf numFmtId="182" fontId="0" fillId="0" borderId="0" xfId="0" applyNumberFormat="1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16" xfId="0" applyFont="1" applyBorder="1" applyAlignment="1">
      <alignment horizontal="justify" vertical="top" wrapText="1"/>
    </xf>
    <xf numFmtId="0" fontId="1" fillId="0" borderId="20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0" fontId="0" fillId="0" borderId="12" xfId="0" applyFont="1" applyBorder="1" applyAlignment="1">
      <alignment horizontal="center"/>
    </xf>
    <xf numFmtId="0" fontId="1" fillId="0" borderId="10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horizontal="justify" vertical="top" wrapText="1"/>
    </xf>
    <xf numFmtId="0" fontId="33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 quotePrefix="1">
      <alignment horizontal="center" vertical="center" wrapText="1"/>
    </xf>
    <xf numFmtId="0" fontId="37" fillId="0" borderId="10" xfId="0" applyFont="1" applyFill="1" applyBorder="1" applyAlignment="1" quotePrefix="1">
      <alignment horizontal="center" vertical="center" wrapText="1"/>
    </xf>
    <xf numFmtId="0" fontId="37" fillId="0" borderId="11" xfId="0" applyFont="1" applyBorder="1" applyAlignment="1" quotePrefix="1">
      <alignment horizontal="center" vertical="center" wrapText="1"/>
    </xf>
    <xf numFmtId="0" fontId="38" fillId="24" borderId="16" xfId="0" applyFont="1" applyFill="1" applyBorder="1" applyAlignment="1">
      <alignment horizontal="center" vertical="center" wrapText="1"/>
    </xf>
    <xf numFmtId="0" fontId="39" fillId="24" borderId="10" xfId="0" applyFont="1" applyFill="1" applyBorder="1" applyAlignment="1">
      <alignment horizontal="center" vertical="center" wrapText="1"/>
    </xf>
    <xf numFmtId="0" fontId="37" fillId="0" borderId="12" xfId="0" applyFont="1" applyBorder="1" applyAlignment="1" quotePrefix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9" fillId="0" borderId="10" xfId="0" applyFont="1" applyBorder="1" applyAlignment="1" quotePrefix="1">
      <alignment horizontal="center" vertical="center" wrapText="1"/>
    </xf>
    <xf numFmtId="0" fontId="0" fillId="0" borderId="0" xfId="0" applyFont="1" applyAlignment="1">
      <alignment horizontal="left"/>
    </xf>
    <xf numFmtId="49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182" fontId="1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2" fontId="36" fillId="0" borderId="16" xfId="0" applyNumberFormat="1" applyFont="1" applyBorder="1" applyAlignment="1">
      <alignment horizontal="center" vertical="center" wrapText="1"/>
    </xf>
    <xf numFmtId="182" fontId="0" fillId="0" borderId="10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wrapText="1"/>
    </xf>
    <xf numFmtId="182" fontId="24" fillId="0" borderId="11" xfId="0" applyNumberFormat="1" applyFont="1" applyFill="1" applyBorder="1" applyAlignment="1">
      <alignment/>
    </xf>
    <xf numFmtId="182" fontId="40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182" fontId="23" fillId="0" borderId="16" xfId="0" applyNumberFormat="1" applyFont="1" applyFill="1" applyBorder="1" applyAlignment="1">
      <alignment/>
    </xf>
    <xf numFmtId="182" fontId="23" fillId="0" borderId="15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182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10" xfId="0" applyFont="1" applyFill="1" applyBorder="1" applyAlignment="1">
      <alignment wrapText="1"/>
    </xf>
    <xf numFmtId="16" fontId="30" fillId="0" borderId="16" xfId="0" applyNumberFormat="1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3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0" fillId="0" borderId="1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justify" vertical="center" wrapText="1"/>
    </xf>
    <xf numFmtId="0" fontId="38" fillId="0" borderId="16" xfId="0" applyFont="1" applyBorder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0" fontId="30" fillId="0" borderId="16" xfId="0" applyFont="1" applyBorder="1" applyAlignment="1">
      <alignment horizontal="justify" vertical="center" wrapText="1"/>
    </xf>
    <xf numFmtId="2" fontId="38" fillId="24" borderId="16" xfId="0" applyNumberFormat="1" applyFont="1" applyFill="1" applyBorder="1" applyAlignment="1">
      <alignment horizontal="justify" vertical="center" wrapText="1"/>
    </xf>
    <xf numFmtId="2" fontId="23" fillId="24" borderId="17" xfId="0" applyNumberFormat="1" applyFont="1" applyFill="1" applyBorder="1" applyAlignment="1">
      <alignment horizontal="justify" vertical="center" wrapText="1"/>
    </xf>
    <xf numFmtId="0" fontId="30" fillId="0" borderId="17" xfId="0" applyFont="1" applyBorder="1" applyAlignment="1">
      <alignment horizontal="justify" vertical="center" wrapText="1"/>
    </xf>
    <xf numFmtId="0" fontId="38" fillId="0" borderId="17" xfId="0" applyFont="1" applyBorder="1" applyAlignment="1">
      <alignment horizontal="justify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1" fillId="0" borderId="0" xfId="0" applyFont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3" fillId="0" borderId="0" xfId="0" applyFont="1" applyFill="1" applyAlignment="1">
      <alignment horizontal="right"/>
    </xf>
    <xf numFmtId="0" fontId="28" fillId="0" borderId="0" xfId="0" applyFont="1" applyFill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27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27" fillId="0" borderId="0" xfId="0" applyFont="1" applyAlignment="1">
      <alignment horizontal="center"/>
    </xf>
    <xf numFmtId="182" fontId="31" fillId="0" borderId="16" xfId="0" applyNumberFormat="1" applyFont="1" applyBorder="1" applyAlignment="1">
      <alignment horizontal="center" vertical="center" wrapText="1"/>
    </xf>
    <xf numFmtId="182" fontId="31" fillId="0" borderId="17" xfId="0" applyNumberFormat="1" applyFont="1" applyBorder="1" applyAlignment="1">
      <alignment horizontal="center" vertical="center" wrapText="1"/>
    </xf>
    <xf numFmtId="182" fontId="33" fillId="0" borderId="16" xfId="0" applyNumberFormat="1" applyFont="1" applyBorder="1" applyAlignment="1">
      <alignment horizontal="center" vertical="center" wrapText="1"/>
    </xf>
    <xf numFmtId="182" fontId="33" fillId="0" borderId="17" xfId="0" applyNumberFormat="1" applyFont="1" applyBorder="1" applyAlignment="1">
      <alignment horizontal="center" vertical="center" wrapText="1"/>
    </xf>
    <xf numFmtId="182" fontId="2" fillId="0" borderId="16" xfId="0" applyNumberFormat="1" applyFont="1" applyBorder="1" applyAlignment="1">
      <alignment horizontal="right" wrapText="1"/>
    </xf>
    <xf numFmtId="182" fontId="2" fillId="0" borderId="19" xfId="0" applyNumberFormat="1" applyFont="1" applyBorder="1" applyAlignment="1">
      <alignment horizontal="right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3" fontId="27" fillId="0" borderId="0" xfId="59" applyNumberFormat="1" applyFont="1" applyAlignment="1">
      <alignment horizontal="center" vertical="center" wrapText="1"/>
      <protection/>
    </xf>
    <xf numFmtId="3" fontId="0" fillId="0" borderId="10" xfId="59" applyNumberFormat="1" applyFont="1" applyBorder="1" applyAlignment="1">
      <alignment horizontal="center" vertical="top" wrapText="1"/>
      <protection/>
    </xf>
    <xf numFmtId="3" fontId="0" fillId="0" borderId="10" xfId="59" applyNumberFormat="1" applyFont="1" applyBorder="1" applyAlignment="1">
      <alignment horizontal="center" vertical="center" wrapText="1"/>
      <protection/>
    </xf>
    <xf numFmtId="3" fontId="27" fillId="0" borderId="0" xfId="0" applyNumberFormat="1" applyFont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top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 quotePrefix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7" xfId="0" applyNumberFormat="1" applyBorder="1" applyAlignment="1" quotePrefix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top" wrapText="1"/>
    </xf>
    <xf numFmtId="3" fontId="33" fillId="0" borderId="0" xfId="0" applyNumberFormat="1" applyFont="1" applyAlignment="1">
      <alignment horizontal="center" vertical="top" wrapText="1"/>
    </xf>
    <xf numFmtId="3" fontId="30" fillId="0" borderId="10" xfId="0" applyNumberFormat="1" applyFont="1" applyBorder="1" applyAlignment="1">
      <alignment horizontal="center" vertical="top" wrapText="1"/>
    </xf>
    <xf numFmtId="3" fontId="31" fillId="0" borderId="0" xfId="0" applyNumberFormat="1" applyFont="1" applyAlignment="1">
      <alignment horizontal="left" vertical="top" wrapText="1"/>
    </xf>
    <xf numFmtId="3" fontId="31" fillId="0" borderId="18" xfId="0" applyNumberFormat="1" applyFont="1" applyBorder="1" applyAlignment="1">
      <alignment horizontal="right" vertical="top" wrapText="1"/>
    </xf>
    <xf numFmtId="0" fontId="31" fillId="0" borderId="16" xfId="0" applyFont="1" applyBorder="1" applyAlignment="1">
      <alignment horizontal="left" vertical="center" wrapText="1"/>
    </xf>
    <xf numFmtId="0" fontId="31" fillId="0" borderId="19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justify" vertical="top" wrapText="1"/>
    </xf>
    <xf numFmtId="0" fontId="31" fillId="0" borderId="16" xfId="0" applyFont="1" applyBorder="1" applyAlignment="1">
      <alignment horizontal="justify" vertical="top" wrapText="1"/>
    </xf>
    <xf numFmtId="0" fontId="31" fillId="0" borderId="17" xfId="0" applyFont="1" applyBorder="1" applyAlignment="1">
      <alignment horizontal="left" vertical="center" wrapText="1"/>
    </xf>
    <xf numFmtId="0" fontId="31" fillId="0" borderId="17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6" xfId="0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Обычный 13" xfId="54"/>
    <cellStyle name="Обычный 14" xfId="55"/>
    <cellStyle name="Обычный 15" xfId="56"/>
    <cellStyle name="Обычный 2" xfId="57"/>
    <cellStyle name="Обычный 20" xfId="58"/>
    <cellStyle name="Обычный_Лист1" xfId="59"/>
    <cellStyle name="Обычный_Прил" xfId="60"/>
    <cellStyle name="Открывавшаяся гиперссыл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4.251\&#1086;&#1073;&#1097;&#1072;&#1103;\Users\Anna\Desktop\&#1041;&#1102;&#1076;&#1078;&#1077;&#1090;%202017%20&#1075;&#1086;&#1076;&#1072;\&#1041;&#1102;&#1076;&#1078;&#1077;&#1090;%202017-2019%20&#1074;&#1090;&#1086;&#1088;&#1086;&#1077;%20&#1095;&#1090;&#1077;&#1085;&#1080;&#1077;\&#1052;&#1072;&#1090;&#1077;&#1088;&#1080;&#1072;&#1083;&#1099;%20&#1082;%20&#1079;&#1072;&#1082;&#1086;&#1085;&#1091;%20&#1086;%20&#1073;&#1102;&#1076;&#1078;&#1077;&#1090;&#1077;%202010-2012\&#1041;&#1102;&#1076;&#1078;&#1077;&#1090;%20&#1085;&#1072;%202008-2010\1%20&#1095;&#1090;&#1077;&#1085;&#1080;&#1077;\&#1056;&#1072;&#1089;&#1095;&#1077;&#1090;&#1099;\&#1043;&#1086;&#1089;.&#1076;&#1086;&#1083;&#1075;\&#1056;&#1072;&#1089;&#1095;&#1077;&#1090;%20&#1075;&#1072;&#1088;&#1072;&#1085;&#1090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"/>
      <sheetName val="объем гарантий"/>
      <sheetName val="гос.гарантии на 2008 год"/>
      <sheetName val="гос.гарантии на 2009-2010"/>
      <sheetName val="программа гос.гарантий"/>
    </sheetNames>
    <sheetDataSet>
      <sheetData sheetId="1">
        <row r="19">
          <cell r="D19">
            <v>78582.6409945877</v>
          </cell>
          <cell r="H19">
            <v>1822.8278302660997</v>
          </cell>
        </row>
        <row r="20">
          <cell r="D20">
            <v>6068.25</v>
          </cell>
          <cell r="H20">
            <v>142.6834664019571</v>
          </cell>
        </row>
        <row r="21">
          <cell r="D21">
            <v>6069.022215360431</v>
          </cell>
          <cell r="H21">
            <v>148.56869623864046</v>
          </cell>
        </row>
        <row r="22">
          <cell r="H22">
            <v>1816.9426004294164</v>
          </cell>
        </row>
        <row r="23">
          <cell r="H23">
            <v>138.40791463285478</v>
          </cell>
        </row>
        <row r="24">
          <cell r="H24">
            <v>322.2705094346753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35"/>
  <sheetViews>
    <sheetView zoomScalePageLayoutView="0" workbookViewId="0" topLeftCell="A1">
      <selection activeCell="A4" sqref="A4:IV4"/>
    </sheetView>
  </sheetViews>
  <sheetFormatPr defaultColWidth="9.00390625" defaultRowHeight="12.75"/>
  <cols>
    <col min="1" max="1" width="44.25390625" style="11" customWidth="1"/>
    <col min="2" max="2" width="37.375" style="11" customWidth="1"/>
    <col min="3" max="16384" width="9.125" style="11" customWidth="1"/>
  </cols>
  <sheetData>
    <row r="1" ht="12.75">
      <c r="B1" s="4" t="s">
        <v>321</v>
      </c>
    </row>
    <row r="2" ht="12.75">
      <c r="B2" s="4" t="s">
        <v>585</v>
      </c>
    </row>
    <row r="3" ht="12.75">
      <c r="B3" s="297" t="s">
        <v>705</v>
      </c>
    </row>
    <row r="4" ht="12.75">
      <c r="B4" s="12" t="s">
        <v>1008</v>
      </c>
    </row>
    <row r="6" spans="1:2" ht="12.75">
      <c r="A6" s="300" t="s">
        <v>645</v>
      </c>
      <c r="B6" s="300"/>
    </row>
    <row r="7" spans="1:2" ht="12.75">
      <c r="A7" s="300" t="s">
        <v>646</v>
      </c>
      <c r="B7" s="300"/>
    </row>
    <row r="8" spans="1:2" ht="12.75">
      <c r="A8" s="300" t="s">
        <v>647</v>
      </c>
      <c r="B8" s="300"/>
    </row>
    <row r="9" spans="1:2" ht="12.75">
      <c r="A9" s="299" t="s">
        <v>861</v>
      </c>
      <c r="B9" s="300"/>
    </row>
    <row r="11" spans="1:2" ht="12.75">
      <c r="A11" s="2" t="s">
        <v>648</v>
      </c>
      <c r="B11" s="2" t="s">
        <v>649</v>
      </c>
    </row>
    <row r="12" spans="1:2" ht="76.5">
      <c r="A12" s="252" t="s">
        <v>650</v>
      </c>
      <c r="B12" s="228">
        <v>0.0355</v>
      </c>
    </row>
    <row r="13" spans="1:2" ht="76.5">
      <c r="A13" s="252" t="s">
        <v>651</v>
      </c>
      <c r="B13" s="228">
        <v>0.0355</v>
      </c>
    </row>
    <row r="14" spans="1:2" ht="89.25">
      <c r="A14" s="252" t="s">
        <v>652</v>
      </c>
      <c r="B14" s="228">
        <v>0.0355</v>
      </c>
    </row>
    <row r="15" spans="1:2" ht="76.5">
      <c r="A15" s="252" t="s">
        <v>653</v>
      </c>
      <c r="B15" s="228">
        <v>0.0355</v>
      </c>
    </row>
    <row r="16" spans="1:2" ht="25.5">
      <c r="A16" s="253" t="s">
        <v>359</v>
      </c>
      <c r="B16" s="2">
        <v>10</v>
      </c>
    </row>
    <row r="17" spans="1:2" ht="38.25">
      <c r="A17" s="254" t="s">
        <v>362</v>
      </c>
      <c r="B17" s="5">
        <v>9</v>
      </c>
    </row>
    <row r="18" spans="1:2" ht="12.75">
      <c r="A18" s="253" t="s">
        <v>364</v>
      </c>
      <c r="B18" s="2">
        <v>100</v>
      </c>
    </row>
    <row r="19" spans="1:2" ht="38.25">
      <c r="A19" s="254" t="s">
        <v>654</v>
      </c>
      <c r="B19" s="2">
        <v>30</v>
      </c>
    </row>
    <row r="20" spans="1:2" ht="12.75">
      <c r="A20" s="253" t="s">
        <v>377</v>
      </c>
      <c r="B20" s="2">
        <v>50</v>
      </c>
    </row>
    <row r="21" spans="1:2" ht="12.75">
      <c r="A21" s="253" t="s">
        <v>375</v>
      </c>
      <c r="B21" s="2">
        <v>50</v>
      </c>
    </row>
    <row r="22" spans="1:2" ht="38.25">
      <c r="A22" s="255" t="s">
        <v>655</v>
      </c>
      <c r="B22" s="2">
        <v>100</v>
      </c>
    </row>
    <row r="23" spans="1:2" ht="25.5">
      <c r="A23" s="253" t="s">
        <v>656</v>
      </c>
      <c r="B23" s="2">
        <v>100</v>
      </c>
    </row>
    <row r="24" spans="1:2" ht="25.5">
      <c r="A24" s="256" t="s">
        <v>657</v>
      </c>
      <c r="B24" s="5">
        <v>100</v>
      </c>
    </row>
    <row r="25" spans="1:2" ht="38.25">
      <c r="A25" s="256" t="s">
        <v>453</v>
      </c>
      <c r="B25" s="5">
        <v>100</v>
      </c>
    </row>
    <row r="26" spans="1:2" ht="76.5">
      <c r="A26" s="252" t="s">
        <v>658</v>
      </c>
      <c r="B26" s="2">
        <v>100</v>
      </c>
    </row>
    <row r="27" spans="1:2" ht="25.5">
      <c r="A27" s="257" t="s">
        <v>459</v>
      </c>
      <c r="B27" s="258">
        <v>100</v>
      </c>
    </row>
    <row r="28" spans="1:2" ht="76.5">
      <c r="A28" s="257" t="s">
        <v>659</v>
      </c>
      <c r="B28" s="258">
        <v>100</v>
      </c>
    </row>
    <row r="29" spans="1:2" ht="89.25">
      <c r="A29" s="259" t="s">
        <v>660</v>
      </c>
      <c r="B29" s="2">
        <v>50</v>
      </c>
    </row>
    <row r="30" spans="1:2" ht="51">
      <c r="A30" s="259" t="s">
        <v>437</v>
      </c>
      <c r="B30" s="2">
        <v>50</v>
      </c>
    </row>
    <row r="31" spans="1:2" ht="127.5">
      <c r="A31" s="259" t="s">
        <v>661</v>
      </c>
      <c r="B31" s="2">
        <v>50</v>
      </c>
    </row>
    <row r="32" spans="1:2" ht="127.5">
      <c r="A32" s="259" t="s">
        <v>409</v>
      </c>
      <c r="B32" s="2">
        <v>50</v>
      </c>
    </row>
    <row r="33" spans="1:2" ht="102">
      <c r="A33" s="259" t="s">
        <v>662</v>
      </c>
      <c r="B33" s="2">
        <v>100</v>
      </c>
    </row>
    <row r="34" spans="1:2" ht="92.25" customHeight="1">
      <c r="A34" s="260" t="s">
        <v>447</v>
      </c>
      <c r="B34" s="2">
        <v>50</v>
      </c>
    </row>
    <row r="35" spans="1:2" ht="76.5">
      <c r="A35" s="259" t="s">
        <v>663</v>
      </c>
      <c r="B35" s="2">
        <v>100</v>
      </c>
    </row>
  </sheetData>
  <sheetProtection/>
  <mergeCells count="4">
    <mergeCell ref="A9:B9"/>
    <mergeCell ref="A6:B6"/>
    <mergeCell ref="A7:B7"/>
    <mergeCell ref="A8:B8"/>
  </mergeCells>
  <printOptions/>
  <pageMargins left="1.1811023622047245" right="0.3937007874015748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367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5.375" style="74" customWidth="1"/>
    <col min="2" max="2" width="9.125" style="74" customWidth="1"/>
    <col min="3" max="3" width="13.75390625" style="74" customWidth="1"/>
    <col min="4" max="4" width="9.00390625" style="74" customWidth="1"/>
    <col min="5" max="5" width="62.125" style="74" customWidth="1"/>
    <col min="6" max="6" width="12.125" style="74" customWidth="1"/>
    <col min="7" max="7" width="11.75390625" style="74" customWidth="1"/>
    <col min="8" max="16384" width="9.125" style="274" customWidth="1"/>
  </cols>
  <sheetData>
    <row r="1" spans="5:7" ht="12.75">
      <c r="E1" s="324" t="s">
        <v>552</v>
      </c>
      <c r="F1" s="324"/>
      <c r="G1" s="324"/>
    </row>
    <row r="2" spans="5:7" ht="12.75">
      <c r="E2" s="324" t="s">
        <v>1010</v>
      </c>
      <c r="F2" s="324"/>
      <c r="G2" s="324"/>
    </row>
    <row r="3" spans="5:7" ht="12.75">
      <c r="E3" s="324" t="s">
        <v>299</v>
      </c>
      <c r="F3" s="324"/>
      <c r="G3" s="324"/>
    </row>
    <row r="4" spans="5:7" ht="12.75">
      <c r="E4" s="324" t="s">
        <v>42</v>
      </c>
      <c r="F4" s="324"/>
      <c r="G4" s="324"/>
    </row>
    <row r="5" spans="5:7" ht="12.75">
      <c r="E5" s="324" t="s">
        <v>1008</v>
      </c>
      <c r="F5" s="324"/>
      <c r="G5" s="324"/>
    </row>
    <row r="6" spans="5:6" ht="12.75">
      <c r="E6" s="165"/>
      <c r="F6" s="165"/>
    </row>
    <row r="7" spans="1:7" ht="12.75">
      <c r="A7" s="342" t="s">
        <v>941</v>
      </c>
      <c r="B7" s="342"/>
      <c r="C7" s="342"/>
      <c r="D7" s="342"/>
      <c r="E7" s="342"/>
      <c r="F7" s="342"/>
      <c r="G7" s="342"/>
    </row>
    <row r="8" spans="1:7" ht="12.75">
      <c r="A8" s="342"/>
      <c r="B8" s="342"/>
      <c r="C8" s="342"/>
      <c r="D8" s="342"/>
      <c r="E8" s="342"/>
      <c r="F8" s="342"/>
      <c r="G8" s="342"/>
    </row>
    <row r="10" spans="1:7" ht="12.75">
      <c r="A10" s="340" t="s">
        <v>169</v>
      </c>
      <c r="B10" s="338" t="s">
        <v>51</v>
      </c>
      <c r="C10" s="338" t="s">
        <v>179</v>
      </c>
      <c r="D10" s="338" t="s">
        <v>53</v>
      </c>
      <c r="E10" s="340" t="s">
        <v>54</v>
      </c>
      <c r="F10" s="338" t="s">
        <v>180</v>
      </c>
      <c r="G10" s="338" t="s">
        <v>180</v>
      </c>
    </row>
    <row r="11" spans="1:7" ht="12.75">
      <c r="A11" s="341"/>
      <c r="B11" s="339"/>
      <c r="C11" s="339"/>
      <c r="D11" s="339"/>
      <c r="E11" s="341"/>
      <c r="F11" s="339"/>
      <c r="G11" s="339"/>
    </row>
    <row r="12" spans="1:7" ht="12.75">
      <c r="A12" s="166" t="s">
        <v>170</v>
      </c>
      <c r="B12" s="73"/>
      <c r="C12" s="73"/>
      <c r="D12" s="73"/>
      <c r="E12" s="166" t="s">
        <v>45</v>
      </c>
      <c r="F12" s="72">
        <f>F13</f>
        <v>2004.1</v>
      </c>
      <c r="G12" s="72">
        <f>G13</f>
        <v>2004.1</v>
      </c>
    </row>
    <row r="13" spans="1:7" ht="12.75">
      <c r="A13" s="166"/>
      <c r="B13" s="167" t="s">
        <v>55</v>
      </c>
      <c r="C13" s="167"/>
      <c r="D13" s="167"/>
      <c r="E13" s="166" t="s">
        <v>56</v>
      </c>
      <c r="F13" s="72">
        <f>F14+F22</f>
        <v>2004.1</v>
      </c>
      <c r="G13" s="72">
        <f>G14+G22</f>
        <v>2004.1</v>
      </c>
    </row>
    <row r="14" spans="1:7" ht="38.25">
      <c r="A14" s="166"/>
      <c r="B14" s="24" t="s">
        <v>62</v>
      </c>
      <c r="C14" s="24"/>
      <c r="D14" s="24"/>
      <c r="E14" s="26" t="s">
        <v>63</v>
      </c>
      <c r="F14" s="72">
        <f>F15</f>
        <v>1967.1</v>
      </c>
      <c r="G14" s="72">
        <f>G15</f>
        <v>1967.1</v>
      </c>
    </row>
    <row r="15" spans="1:7" ht="25.5">
      <c r="A15" s="166"/>
      <c r="B15" s="27"/>
      <c r="C15" s="28" t="s">
        <v>263</v>
      </c>
      <c r="D15" s="27"/>
      <c r="E15" s="29" t="s">
        <v>59</v>
      </c>
      <c r="F15" s="20">
        <f>F16+F20</f>
        <v>1967.1</v>
      </c>
      <c r="G15" s="20">
        <f>G16+G20</f>
        <v>1967.1</v>
      </c>
    </row>
    <row r="16" spans="1:7" ht="25.5">
      <c r="A16" s="166"/>
      <c r="B16" s="27"/>
      <c r="C16" s="28" t="s">
        <v>266</v>
      </c>
      <c r="D16" s="27"/>
      <c r="E16" s="29" t="s">
        <v>261</v>
      </c>
      <c r="F16" s="20">
        <f>F17+F18+F19</f>
        <v>1917.1</v>
      </c>
      <c r="G16" s="20">
        <f>G17+G18+G19</f>
        <v>1917.1</v>
      </c>
    </row>
    <row r="17" spans="1:7" ht="38.25">
      <c r="A17" s="166"/>
      <c r="B17" s="27"/>
      <c r="C17" s="31"/>
      <c r="D17" s="31">
        <v>100</v>
      </c>
      <c r="E17" s="29" t="s">
        <v>60</v>
      </c>
      <c r="F17" s="20">
        <v>1674</v>
      </c>
      <c r="G17" s="20">
        <v>1674</v>
      </c>
    </row>
    <row r="18" spans="1:7" ht="12.75">
      <c r="A18" s="166"/>
      <c r="B18" s="27"/>
      <c r="C18" s="31"/>
      <c r="D18" s="31">
        <v>200</v>
      </c>
      <c r="E18" s="29" t="s">
        <v>65</v>
      </c>
      <c r="F18" s="20">
        <v>240.6</v>
      </c>
      <c r="G18" s="20">
        <v>240.6</v>
      </c>
    </row>
    <row r="19" spans="1:7" ht="12.75">
      <c r="A19" s="166"/>
      <c r="B19" s="27"/>
      <c r="C19" s="31"/>
      <c r="D19" s="31">
        <v>800</v>
      </c>
      <c r="E19" s="29" t="s">
        <v>67</v>
      </c>
      <c r="F19" s="20">
        <v>2.5</v>
      </c>
      <c r="G19" s="20">
        <v>2.5</v>
      </c>
    </row>
    <row r="20" spans="1:7" ht="38.25">
      <c r="A20" s="166"/>
      <c r="B20" s="27"/>
      <c r="C20" s="28" t="s">
        <v>271</v>
      </c>
      <c r="D20" s="31"/>
      <c r="E20" s="29" t="s">
        <v>71</v>
      </c>
      <c r="F20" s="20">
        <f>F21</f>
        <v>50</v>
      </c>
      <c r="G20" s="20">
        <f>G21</f>
        <v>50</v>
      </c>
    </row>
    <row r="21" spans="1:7" ht="12.75">
      <c r="A21" s="166"/>
      <c r="B21" s="27"/>
      <c r="C21" s="31"/>
      <c r="D21" s="31">
        <v>200</v>
      </c>
      <c r="E21" s="29" t="s">
        <v>65</v>
      </c>
      <c r="F21" s="20">
        <v>50</v>
      </c>
      <c r="G21" s="20">
        <v>50</v>
      </c>
    </row>
    <row r="22" spans="1:7" ht="12.75">
      <c r="A22" s="73"/>
      <c r="B22" s="32" t="s">
        <v>85</v>
      </c>
      <c r="C22" s="32"/>
      <c r="D22" s="32"/>
      <c r="E22" s="36" t="s">
        <v>86</v>
      </c>
      <c r="F22" s="20">
        <f>F23</f>
        <v>37</v>
      </c>
      <c r="G22" s="20">
        <f>G23</f>
        <v>37</v>
      </c>
    </row>
    <row r="23" spans="1:7" ht="25.5">
      <c r="A23" s="166"/>
      <c r="B23" s="27"/>
      <c r="C23" s="28" t="s">
        <v>273</v>
      </c>
      <c r="D23" s="31"/>
      <c r="E23" s="29" t="s">
        <v>93</v>
      </c>
      <c r="F23" s="20">
        <f>F24</f>
        <v>37</v>
      </c>
      <c r="G23" s="20">
        <f>G24</f>
        <v>37</v>
      </c>
    </row>
    <row r="24" spans="1:7" ht="12.75">
      <c r="A24" s="166"/>
      <c r="B24" s="27"/>
      <c r="C24" s="31"/>
      <c r="D24" s="31">
        <v>200</v>
      </c>
      <c r="E24" s="29" t="s">
        <v>65</v>
      </c>
      <c r="F24" s="20">
        <v>37</v>
      </c>
      <c r="G24" s="20">
        <v>37</v>
      </c>
    </row>
    <row r="25" spans="1:7" ht="12.75">
      <c r="A25" s="168"/>
      <c r="B25" s="169"/>
      <c r="C25" s="170"/>
      <c r="D25" s="31"/>
      <c r="E25" s="152"/>
      <c r="F25" s="20"/>
      <c r="G25" s="20"/>
    </row>
    <row r="26" spans="1:7" ht="12.75">
      <c r="A26" s="166">
        <v>635</v>
      </c>
      <c r="B26" s="38"/>
      <c r="C26" s="38"/>
      <c r="D26" s="38"/>
      <c r="E26" s="166" t="s">
        <v>46</v>
      </c>
      <c r="F26" s="72">
        <f>F27+F125+F148+F183+F253+F312+F330+F341+F306</f>
        <v>150993.75000000003</v>
      </c>
      <c r="G26" s="72">
        <f>G27+G125+G148+G183+G253+G312+G330+G341+G306</f>
        <v>151451.5</v>
      </c>
    </row>
    <row r="27" spans="1:7" ht="12.75">
      <c r="A27" s="166"/>
      <c r="B27" s="167" t="s">
        <v>55</v>
      </c>
      <c r="C27" s="167"/>
      <c r="D27" s="167"/>
      <c r="E27" s="166" t="s">
        <v>56</v>
      </c>
      <c r="F27" s="72">
        <f>F28+F32+F71+F75+F66</f>
        <v>42404.299999999996</v>
      </c>
      <c r="G27" s="72">
        <f>G28+G32+G71+G75+G66</f>
        <v>41367.1</v>
      </c>
    </row>
    <row r="28" spans="1:7" ht="25.5">
      <c r="A28" s="166"/>
      <c r="B28" s="24" t="s">
        <v>57</v>
      </c>
      <c r="C28" s="25"/>
      <c r="D28" s="25"/>
      <c r="E28" s="26" t="s">
        <v>58</v>
      </c>
      <c r="F28" s="72">
        <f aca="true" t="shared" si="0" ref="F28:G30">F29</f>
        <v>1817.2</v>
      </c>
      <c r="G28" s="72">
        <f t="shared" si="0"/>
        <v>1817.2</v>
      </c>
    </row>
    <row r="29" spans="1:7" ht="25.5">
      <c r="A29" s="73"/>
      <c r="B29" s="27"/>
      <c r="C29" s="28" t="s">
        <v>263</v>
      </c>
      <c r="D29" s="27"/>
      <c r="E29" s="29" t="s">
        <v>59</v>
      </c>
      <c r="F29" s="20">
        <f t="shared" si="0"/>
        <v>1817.2</v>
      </c>
      <c r="G29" s="20">
        <f t="shared" si="0"/>
        <v>1817.2</v>
      </c>
    </row>
    <row r="30" spans="1:7" ht="12.75">
      <c r="A30" s="73"/>
      <c r="B30" s="27"/>
      <c r="C30" s="28" t="s">
        <v>264</v>
      </c>
      <c r="D30" s="27"/>
      <c r="E30" s="30" t="s">
        <v>182</v>
      </c>
      <c r="F30" s="20">
        <f t="shared" si="0"/>
        <v>1817.2</v>
      </c>
      <c r="G30" s="20">
        <f t="shared" si="0"/>
        <v>1817.2</v>
      </c>
    </row>
    <row r="31" spans="1:7" ht="38.25">
      <c r="A31" s="73"/>
      <c r="B31" s="27"/>
      <c r="C31" s="31"/>
      <c r="D31" s="31">
        <v>100</v>
      </c>
      <c r="E31" s="29" t="s">
        <v>60</v>
      </c>
      <c r="F31" s="20">
        <v>1817.2</v>
      </c>
      <c r="G31" s="20">
        <v>1817.2</v>
      </c>
    </row>
    <row r="32" spans="1:7" ht="38.25">
      <c r="A32" s="166"/>
      <c r="B32" s="24" t="s">
        <v>72</v>
      </c>
      <c r="C32" s="24"/>
      <c r="D32" s="24"/>
      <c r="E32" s="26" t="s">
        <v>73</v>
      </c>
      <c r="F32" s="72">
        <f>F33</f>
        <v>32511</v>
      </c>
      <c r="G32" s="72">
        <f>G33</f>
        <v>32511</v>
      </c>
    </row>
    <row r="33" spans="1:7" ht="12.75">
      <c r="A33" s="166"/>
      <c r="B33" s="24"/>
      <c r="C33" s="28" t="s">
        <v>200</v>
      </c>
      <c r="D33" s="31"/>
      <c r="E33" s="29" t="s">
        <v>96</v>
      </c>
      <c r="F33" s="20">
        <f>F34+F40+F48+F52</f>
        <v>32511</v>
      </c>
      <c r="G33" s="20">
        <f>G34+G40+G48+G52</f>
        <v>32511</v>
      </c>
    </row>
    <row r="34" spans="1:7" ht="25.5">
      <c r="A34" s="166"/>
      <c r="B34" s="24"/>
      <c r="C34" s="31" t="s">
        <v>201</v>
      </c>
      <c r="D34" s="24"/>
      <c r="E34" s="29" t="s">
        <v>563</v>
      </c>
      <c r="F34" s="20">
        <f>F35</f>
        <v>120</v>
      </c>
      <c r="G34" s="20">
        <f>G35</f>
        <v>120</v>
      </c>
    </row>
    <row r="35" spans="1:7" ht="51">
      <c r="A35" s="166"/>
      <c r="B35" s="24"/>
      <c r="C35" s="31" t="s">
        <v>938</v>
      </c>
      <c r="D35" s="31"/>
      <c r="E35" s="29" t="s">
        <v>564</v>
      </c>
      <c r="F35" s="20">
        <f>F36+F38</f>
        <v>120</v>
      </c>
      <c r="G35" s="20">
        <f>G36+G38</f>
        <v>120</v>
      </c>
    </row>
    <row r="36" spans="1:7" ht="25.5">
      <c r="A36" s="166"/>
      <c r="B36" s="24"/>
      <c r="C36" s="31" t="s">
        <v>568</v>
      </c>
      <c r="D36" s="31"/>
      <c r="E36" s="29" t="s">
        <v>566</v>
      </c>
      <c r="F36" s="20">
        <f>F37</f>
        <v>20</v>
      </c>
      <c r="G36" s="20">
        <f>G37</f>
        <v>20</v>
      </c>
    </row>
    <row r="37" spans="1:7" ht="12.75">
      <c r="A37" s="166"/>
      <c r="B37" s="24"/>
      <c r="C37" s="28"/>
      <c r="D37" s="31">
        <v>200</v>
      </c>
      <c r="E37" s="29" t="s">
        <v>65</v>
      </c>
      <c r="F37" s="20">
        <v>20</v>
      </c>
      <c r="G37" s="20">
        <v>20</v>
      </c>
    </row>
    <row r="38" spans="1:7" ht="63.75">
      <c r="A38" s="166"/>
      <c r="B38" s="24"/>
      <c r="C38" s="31" t="s">
        <v>569</v>
      </c>
      <c r="D38" s="31"/>
      <c r="E38" s="29" t="s">
        <v>567</v>
      </c>
      <c r="F38" s="20">
        <f>F39</f>
        <v>100</v>
      </c>
      <c r="G38" s="20">
        <f>G39</f>
        <v>100</v>
      </c>
    </row>
    <row r="39" spans="1:7" ht="12.75">
      <c r="A39" s="166"/>
      <c r="B39" s="24"/>
      <c r="C39" s="28"/>
      <c r="D39" s="31">
        <v>200</v>
      </c>
      <c r="E39" s="29" t="s">
        <v>65</v>
      </c>
      <c r="F39" s="20">
        <v>100</v>
      </c>
      <c r="G39" s="20">
        <v>100</v>
      </c>
    </row>
    <row r="40" spans="1:7" ht="25.5">
      <c r="A40" s="166"/>
      <c r="B40" s="24"/>
      <c r="C40" s="28" t="s">
        <v>570</v>
      </c>
      <c r="D40" s="31"/>
      <c r="E40" s="29" t="s">
        <v>97</v>
      </c>
      <c r="F40" s="20">
        <f>F41</f>
        <v>1138.1</v>
      </c>
      <c r="G40" s="20">
        <f>G41</f>
        <v>1138.1</v>
      </c>
    </row>
    <row r="41" spans="1:7" ht="25.5">
      <c r="A41" s="166"/>
      <c r="B41" s="24"/>
      <c r="C41" s="28" t="s">
        <v>862</v>
      </c>
      <c r="D41" s="31"/>
      <c r="E41" s="29" t="s">
        <v>863</v>
      </c>
      <c r="F41" s="20">
        <f>F42+F44+F46</f>
        <v>1138.1</v>
      </c>
      <c r="G41" s="20">
        <f>G42+G44+G46</f>
        <v>1138.1</v>
      </c>
    </row>
    <row r="42" spans="1:7" ht="12.75">
      <c r="A42" s="166"/>
      <c r="B42" s="24"/>
      <c r="C42" s="28" t="s">
        <v>864</v>
      </c>
      <c r="D42" s="31"/>
      <c r="E42" s="29" t="s">
        <v>98</v>
      </c>
      <c r="F42" s="20">
        <f>F43</f>
        <v>383.4</v>
      </c>
      <c r="G42" s="20">
        <f>G43</f>
        <v>383.4</v>
      </c>
    </row>
    <row r="43" spans="1:7" ht="12.75">
      <c r="A43" s="166"/>
      <c r="B43" s="24"/>
      <c r="C43" s="31"/>
      <c r="D43" s="31">
        <v>200</v>
      </c>
      <c r="E43" s="29" t="s">
        <v>65</v>
      </c>
      <c r="F43" s="20">
        <v>383.4</v>
      </c>
      <c r="G43" s="20">
        <v>383.4</v>
      </c>
    </row>
    <row r="44" spans="1:7" ht="12.75">
      <c r="A44" s="166"/>
      <c r="B44" s="24"/>
      <c r="C44" s="28" t="s">
        <v>865</v>
      </c>
      <c r="D44" s="31"/>
      <c r="E44" s="29" t="s">
        <v>99</v>
      </c>
      <c r="F44" s="20">
        <f>F45</f>
        <v>178.8</v>
      </c>
      <c r="G44" s="20">
        <f>G45</f>
        <v>178.8</v>
      </c>
    </row>
    <row r="45" spans="1:7" ht="12.75">
      <c r="A45" s="166"/>
      <c r="B45" s="24"/>
      <c r="C45" s="31"/>
      <c r="D45" s="31">
        <v>200</v>
      </c>
      <c r="E45" s="29" t="s">
        <v>65</v>
      </c>
      <c r="F45" s="20">
        <v>178.8</v>
      </c>
      <c r="G45" s="20">
        <v>178.8</v>
      </c>
    </row>
    <row r="46" spans="1:7" ht="25.5">
      <c r="A46" s="166"/>
      <c r="B46" s="24"/>
      <c r="C46" s="28" t="s">
        <v>866</v>
      </c>
      <c r="D46" s="31"/>
      <c r="E46" s="29" t="s">
        <v>100</v>
      </c>
      <c r="F46" s="20">
        <f>F47</f>
        <v>575.9</v>
      </c>
      <c r="G46" s="20">
        <f>G47</f>
        <v>575.9</v>
      </c>
    </row>
    <row r="47" spans="1:7" ht="12.75">
      <c r="A47" s="166"/>
      <c r="B47" s="24"/>
      <c r="C47" s="31"/>
      <c r="D47" s="31">
        <v>200</v>
      </c>
      <c r="E47" s="29" t="s">
        <v>65</v>
      </c>
      <c r="F47" s="20">
        <v>575.9</v>
      </c>
      <c r="G47" s="20">
        <v>575.9</v>
      </c>
    </row>
    <row r="48" spans="1:7" ht="51">
      <c r="A48" s="166"/>
      <c r="B48" s="24"/>
      <c r="C48" s="28" t="s">
        <v>575</v>
      </c>
      <c r="D48" s="31"/>
      <c r="E48" s="29" t="s">
        <v>867</v>
      </c>
      <c r="F48" s="20">
        <f aca="true" t="shared" si="1" ref="F48:G50">F49</f>
        <v>706.1</v>
      </c>
      <c r="G48" s="20">
        <f t="shared" si="1"/>
        <v>706.1</v>
      </c>
    </row>
    <row r="49" spans="1:7" ht="42.75" customHeight="1">
      <c r="A49" s="166"/>
      <c r="B49" s="24"/>
      <c r="C49" s="28" t="s">
        <v>868</v>
      </c>
      <c r="D49" s="31"/>
      <c r="E49" s="29" t="s">
        <v>869</v>
      </c>
      <c r="F49" s="20">
        <f t="shared" si="1"/>
        <v>706.1</v>
      </c>
      <c r="G49" s="20">
        <f t="shared" si="1"/>
        <v>706.1</v>
      </c>
    </row>
    <row r="50" spans="1:7" ht="38.25">
      <c r="A50" s="166"/>
      <c r="B50" s="24"/>
      <c r="C50" s="31" t="s">
        <v>870</v>
      </c>
      <c r="D50" s="31"/>
      <c r="E50" s="29" t="s">
        <v>71</v>
      </c>
      <c r="F50" s="20">
        <f t="shared" si="1"/>
        <v>706.1</v>
      </c>
      <c r="G50" s="20">
        <f t="shared" si="1"/>
        <v>706.1</v>
      </c>
    </row>
    <row r="51" spans="1:7" ht="12.75">
      <c r="A51" s="166"/>
      <c r="B51" s="24"/>
      <c r="C51" s="31"/>
      <c r="D51" s="31">
        <v>200</v>
      </c>
      <c r="E51" s="29" t="s">
        <v>65</v>
      </c>
      <c r="F51" s="20">
        <v>706.1</v>
      </c>
      <c r="G51" s="20">
        <v>706.1</v>
      </c>
    </row>
    <row r="52" spans="1:7" ht="25.5">
      <c r="A52" s="166"/>
      <c r="B52" s="24"/>
      <c r="C52" s="28" t="s">
        <v>574</v>
      </c>
      <c r="D52" s="31"/>
      <c r="E52" s="29" t="s">
        <v>572</v>
      </c>
      <c r="F52" s="20">
        <f>F53+F58</f>
        <v>30546.8</v>
      </c>
      <c r="G52" s="20">
        <f>G53+G58</f>
        <v>30546.8</v>
      </c>
    </row>
    <row r="53" spans="1:7" ht="25.5">
      <c r="A53" s="166"/>
      <c r="B53" s="24"/>
      <c r="C53" s="31" t="s">
        <v>579</v>
      </c>
      <c r="D53" s="31"/>
      <c r="E53" s="29" t="s">
        <v>578</v>
      </c>
      <c r="F53" s="20">
        <f>F54</f>
        <v>30458.3</v>
      </c>
      <c r="G53" s="20">
        <f>G54</f>
        <v>30458.3</v>
      </c>
    </row>
    <row r="54" spans="1:7" ht="25.5">
      <c r="A54" s="166"/>
      <c r="B54" s="24"/>
      <c r="C54" s="31" t="s">
        <v>580</v>
      </c>
      <c r="D54" s="31"/>
      <c r="E54" s="29" t="s">
        <v>573</v>
      </c>
      <c r="F54" s="20">
        <f>F55+F56+F57</f>
        <v>30458.3</v>
      </c>
      <c r="G54" s="20">
        <f>G55+G56+G57</f>
        <v>30458.3</v>
      </c>
    </row>
    <row r="55" spans="1:7" ht="38.25">
      <c r="A55" s="166"/>
      <c r="B55" s="24"/>
      <c r="C55" s="31"/>
      <c r="D55" s="31">
        <v>100</v>
      </c>
      <c r="E55" s="29" t="s">
        <v>60</v>
      </c>
      <c r="F55" s="20">
        <v>29737.3</v>
      </c>
      <c r="G55" s="20">
        <v>29737.3</v>
      </c>
    </row>
    <row r="56" spans="1:7" ht="12.75">
      <c r="A56" s="166"/>
      <c r="B56" s="24"/>
      <c r="C56" s="31"/>
      <c r="D56" s="31">
        <v>200</v>
      </c>
      <c r="E56" s="29" t="s">
        <v>65</v>
      </c>
      <c r="F56" s="20">
        <v>720.4</v>
      </c>
      <c r="G56" s="20">
        <v>720.4</v>
      </c>
    </row>
    <row r="57" spans="1:7" ht="12.75">
      <c r="A57" s="166"/>
      <c r="B57" s="24"/>
      <c r="C57" s="31"/>
      <c r="D57" s="31">
        <v>800</v>
      </c>
      <c r="E57" s="29" t="s">
        <v>67</v>
      </c>
      <c r="F57" s="20">
        <v>0.6</v>
      </c>
      <c r="G57" s="20">
        <v>0.6</v>
      </c>
    </row>
    <row r="58" spans="1:7" ht="38.25">
      <c r="A58" s="166"/>
      <c r="B58" s="24"/>
      <c r="C58" s="31" t="s">
        <v>581</v>
      </c>
      <c r="D58" s="31"/>
      <c r="E58" s="29" t="s">
        <v>577</v>
      </c>
      <c r="F58" s="20">
        <f>F59+F61+F63</f>
        <v>88.5</v>
      </c>
      <c r="G58" s="20">
        <f>G59+G61+G63</f>
        <v>88.5</v>
      </c>
    </row>
    <row r="59" spans="1:7" ht="25.5">
      <c r="A59" s="166"/>
      <c r="B59" s="24"/>
      <c r="C59" s="31" t="s">
        <v>741</v>
      </c>
      <c r="D59" s="31"/>
      <c r="E59" s="29" t="s">
        <v>1</v>
      </c>
      <c r="F59" s="20">
        <f>F60</f>
        <v>50</v>
      </c>
      <c r="G59" s="20">
        <f>G60</f>
        <v>50</v>
      </c>
    </row>
    <row r="60" spans="1:7" ht="38.25">
      <c r="A60" s="166"/>
      <c r="B60" s="24"/>
      <c r="C60" s="31"/>
      <c r="D60" s="31">
        <v>100</v>
      </c>
      <c r="E60" s="29" t="s">
        <v>60</v>
      </c>
      <c r="F60" s="20">
        <v>50</v>
      </c>
      <c r="G60" s="20">
        <v>50</v>
      </c>
    </row>
    <row r="61" spans="1:7" ht="12.75">
      <c r="A61" s="166"/>
      <c r="B61" s="24"/>
      <c r="C61" s="23" t="s">
        <v>742</v>
      </c>
      <c r="D61" s="34"/>
      <c r="E61" s="29" t="s">
        <v>111</v>
      </c>
      <c r="F61" s="20">
        <f>F62</f>
        <v>16.2</v>
      </c>
      <c r="G61" s="20">
        <f>G62</f>
        <v>16.2</v>
      </c>
    </row>
    <row r="62" spans="1:7" ht="12.75">
      <c r="A62" s="166"/>
      <c r="B62" s="24"/>
      <c r="C62" s="31"/>
      <c r="D62" s="31">
        <v>200</v>
      </c>
      <c r="E62" s="29" t="s">
        <v>65</v>
      </c>
      <c r="F62" s="20">
        <v>16.2</v>
      </c>
      <c r="G62" s="20">
        <v>16.2</v>
      </c>
    </row>
    <row r="63" spans="1:7" ht="51">
      <c r="A63" s="166"/>
      <c r="B63" s="24"/>
      <c r="C63" s="32" t="s">
        <v>743</v>
      </c>
      <c r="D63" s="45"/>
      <c r="E63" s="60" t="s">
        <v>0</v>
      </c>
      <c r="F63" s="20">
        <f>F64+F65</f>
        <v>22.3</v>
      </c>
      <c r="G63" s="20">
        <f>G64+G65</f>
        <v>22.3</v>
      </c>
    </row>
    <row r="64" spans="1:7" ht="38.25">
      <c r="A64" s="166"/>
      <c r="B64" s="24"/>
      <c r="C64" s="32"/>
      <c r="D64" s="31">
        <v>100</v>
      </c>
      <c r="E64" s="29" t="s">
        <v>60</v>
      </c>
      <c r="F64" s="20">
        <v>21.2</v>
      </c>
      <c r="G64" s="20">
        <v>21.2</v>
      </c>
    </row>
    <row r="65" spans="1:7" ht="12.75">
      <c r="A65" s="166"/>
      <c r="B65" s="24"/>
      <c r="C65" s="32"/>
      <c r="D65" s="28" t="s">
        <v>122</v>
      </c>
      <c r="E65" s="29" t="s">
        <v>65</v>
      </c>
      <c r="F65" s="20">
        <v>1.1</v>
      </c>
      <c r="G65" s="20">
        <v>1.1</v>
      </c>
    </row>
    <row r="66" spans="1:7" ht="38.25">
      <c r="A66" s="166"/>
      <c r="B66" s="24" t="s">
        <v>74</v>
      </c>
      <c r="C66" s="24"/>
      <c r="D66" s="24"/>
      <c r="E66" s="171" t="s">
        <v>75</v>
      </c>
      <c r="F66" s="72">
        <f aca="true" t="shared" si="2" ref="F66:G69">F67</f>
        <v>181.9</v>
      </c>
      <c r="G66" s="72">
        <f t="shared" si="2"/>
        <v>181.9</v>
      </c>
    </row>
    <row r="67" spans="1:7" ht="38.25">
      <c r="A67" s="73"/>
      <c r="B67" s="38"/>
      <c r="C67" s="28" t="s">
        <v>270</v>
      </c>
      <c r="D67" s="31"/>
      <c r="E67" s="29" t="s">
        <v>77</v>
      </c>
      <c r="F67" s="20">
        <f t="shared" si="2"/>
        <v>181.9</v>
      </c>
      <c r="G67" s="20">
        <f t="shared" si="2"/>
        <v>181.9</v>
      </c>
    </row>
    <row r="68" spans="1:7" ht="51">
      <c r="A68" s="73"/>
      <c r="B68" s="38"/>
      <c r="C68" s="61" t="s">
        <v>277</v>
      </c>
      <c r="D68" s="46"/>
      <c r="E68" s="29" t="s">
        <v>78</v>
      </c>
      <c r="F68" s="20">
        <f t="shared" si="2"/>
        <v>181.9</v>
      </c>
      <c r="G68" s="20">
        <f t="shared" si="2"/>
        <v>181.9</v>
      </c>
    </row>
    <row r="69" spans="1:7" ht="38.25">
      <c r="A69" s="73"/>
      <c r="B69" s="38"/>
      <c r="C69" s="28" t="s">
        <v>278</v>
      </c>
      <c r="D69" s="31"/>
      <c r="E69" s="29" t="s">
        <v>79</v>
      </c>
      <c r="F69" s="20">
        <f t="shared" si="2"/>
        <v>181.9</v>
      </c>
      <c r="G69" s="20">
        <f t="shared" si="2"/>
        <v>181.9</v>
      </c>
    </row>
    <row r="70" spans="1:7" ht="12.75">
      <c r="A70" s="73"/>
      <c r="B70" s="38"/>
      <c r="C70" s="38"/>
      <c r="D70" s="38">
        <v>500</v>
      </c>
      <c r="E70" s="39" t="s">
        <v>80</v>
      </c>
      <c r="F70" s="20">
        <v>181.9</v>
      </c>
      <c r="G70" s="20">
        <v>181.9</v>
      </c>
    </row>
    <row r="71" spans="1:7" ht="12.75">
      <c r="A71" s="166"/>
      <c r="B71" s="167" t="s">
        <v>81</v>
      </c>
      <c r="C71" s="167"/>
      <c r="D71" s="167"/>
      <c r="E71" s="166" t="s">
        <v>82</v>
      </c>
      <c r="F71" s="72">
        <f aca="true" t="shared" si="3" ref="F71:G73">F72</f>
        <v>500</v>
      </c>
      <c r="G71" s="72">
        <f t="shared" si="3"/>
        <v>500</v>
      </c>
    </row>
    <row r="72" spans="1:7" ht="38.25">
      <c r="A72" s="73"/>
      <c r="B72" s="172"/>
      <c r="C72" s="28" t="s">
        <v>270</v>
      </c>
      <c r="D72" s="31"/>
      <c r="E72" s="29" t="s">
        <v>83</v>
      </c>
      <c r="F72" s="20">
        <f t="shared" si="3"/>
        <v>500</v>
      </c>
      <c r="G72" s="20">
        <f t="shared" si="3"/>
        <v>500</v>
      </c>
    </row>
    <row r="73" spans="1:7" ht="12.75">
      <c r="A73" s="73"/>
      <c r="B73" s="38"/>
      <c r="C73" s="31" t="s">
        <v>275</v>
      </c>
      <c r="D73" s="31"/>
      <c r="E73" s="29" t="s">
        <v>230</v>
      </c>
      <c r="F73" s="20">
        <f t="shared" si="3"/>
        <v>500</v>
      </c>
      <c r="G73" s="20">
        <f t="shared" si="3"/>
        <v>500</v>
      </c>
    </row>
    <row r="74" spans="1:7" ht="12.75">
      <c r="A74" s="73"/>
      <c r="B74" s="38"/>
      <c r="C74" s="31"/>
      <c r="D74" s="31">
        <v>800</v>
      </c>
      <c r="E74" s="29" t="s">
        <v>67</v>
      </c>
      <c r="F74" s="20">
        <v>500</v>
      </c>
      <c r="G74" s="20">
        <v>500</v>
      </c>
    </row>
    <row r="75" spans="1:7" ht="12.75">
      <c r="A75" s="166"/>
      <c r="B75" s="35" t="s">
        <v>85</v>
      </c>
      <c r="C75" s="35"/>
      <c r="D75" s="35"/>
      <c r="E75" s="71" t="s">
        <v>86</v>
      </c>
      <c r="F75" s="72">
        <f>F76+F103+F110+F115+F122</f>
        <v>7394.2</v>
      </c>
      <c r="G75" s="72">
        <f>G76+G103+G110+G115+G122</f>
        <v>6357</v>
      </c>
    </row>
    <row r="76" spans="1:7" ht="25.5">
      <c r="A76" s="73"/>
      <c r="B76" s="31"/>
      <c r="C76" s="28" t="s">
        <v>197</v>
      </c>
      <c r="D76" s="31"/>
      <c r="E76" s="29" t="s">
        <v>87</v>
      </c>
      <c r="F76" s="20">
        <f>F77+F90</f>
        <v>5305.4</v>
      </c>
      <c r="G76" s="20">
        <f>G77+G90</f>
        <v>4268.2</v>
      </c>
    </row>
    <row r="77" spans="1:7" ht="25.5">
      <c r="A77" s="73"/>
      <c r="B77" s="32"/>
      <c r="C77" s="28" t="s">
        <v>830</v>
      </c>
      <c r="D77" s="35"/>
      <c r="E77" s="33" t="s">
        <v>829</v>
      </c>
      <c r="F77" s="20">
        <f>F78+F85</f>
        <v>3290.5</v>
      </c>
      <c r="G77" s="20">
        <f>G78+G85</f>
        <v>3440.5</v>
      </c>
    </row>
    <row r="78" spans="1:7" ht="25.5">
      <c r="A78" s="73"/>
      <c r="B78" s="32"/>
      <c r="C78" s="40" t="s">
        <v>831</v>
      </c>
      <c r="D78" s="35"/>
      <c r="E78" s="33" t="s">
        <v>828</v>
      </c>
      <c r="F78" s="20">
        <f>F79+F81+F83</f>
        <v>492.3</v>
      </c>
      <c r="G78" s="20">
        <f>G79+G81+G83</f>
        <v>642.3</v>
      </c>
    </row>
    <row r="79" spans="1:7" ht="12.75">
      <c r="A79" s="73"/>
      <c r="B79" s="32"/>
      <c r="C79" s="40" t="s">
        <v>835</v>
      </c>
      <c r="D79" s="32"/>
      <c r="E79" s="33" t="s">
        <v>839</v>
      </c>
      <c r="F79" s="20">
        <f>F80</f>
        <v>150</v>
      </c>
      <c r="G79" s="20">
        <f>G80</f>
        <v>300</v>
      </c>
    </row>
    <row r="80" spans="1:7" ht="12.75">
      <c r="A80" s="73"/>
      <c r="B80" s="31"/>
      <c r="C80" s="31"/>
      <c r="D80" s="31">
        <v>200</v>
      </c>
      <c r="E80" s="29" t="s">
        <v>65</v>
      </c>
      <c r="F80" s="20">
        <v>150</v>
      </c>
      <c r="G80" s="20">
        <v>300</v>
      </c>
    </row>
    <row r="81" spans="1:7" ht="25.5">
      <c r="A81" s="73"/>
      <c r="B81" s="23"/>
      <c r="C81" s="40" t="s">
        <v>832</v>
      </c>
      <c r="D81" s="32"/>
      <c r="E81" s="33" t="s">
        <v>836</v>
      </c>
      <c r="F81" s="20">
        <f>F82</f>
        <v>250</v>
      </c>
      <c r="G81" s="20">
        <f>G82</f>
        <v>250</v>
      </c>
    </row>
    <row r="82" spans="1:7" ht="12.75">
      <c r="A82" s="73"/>
      <c r="B82" s="23"/>
      <c r="C82" s="32"/>
      <c r="D82" s="31">
        <v>200</v>
      </c>
      <c r="E82" s="29" t="s">
        <v>65</v>
      </c>
      <c r="F82" s="20">
        <v>250</v>
      </c>
      <c r="G82" s="20">
        <v>250</v>
      </c>
    </row>
    <row r="83" spans="1:7" ht="12.75">
      <c r="A83" s="73"/>
      <c r="B83" s="23"/>
      <c r="C83" s="40" t="s">
        <v>834</v>
      </c>
      <c r="D83" s="32"/>
      <c r="E83" s="33" t="s">
        <v>838</v>
      </c>
      <c r="F83" s="20">
        <f>F84</f>
        <v>92.3</v>
      </c>
      <c r="G83" s="20">
        <f>G84</f>
        <v>92.3</v>
      </c>
    </row>
    <row r="84" spans="1:7" ht="12.75">
      <c r="A84" s="73"/>
      <c r="B84" s="23"/>
      <c r="C84" s="32"/>
      <c r="D84" s="31">
        <v>200</v>
      </c>
      <c r="E84" s="29" t="s">
        <v>65</v>
      </c>
      <c r="F84" s="20">
        <v>92.3</v>
      </c>
      <c r="G84" s="20">
        <v>92.3</v>
      </c>
    </row>
    <row r="85" spans="1:7" ht="25.5">
      <c r="A85" s="73"/>
      <c r="B85" s="23"/>
      <c r="C85" s="28" t="s">
        <v>843</v>
      </c>
      <c r="D85" s="32"/>
      <c r="E85" s="33" t="s">
        <v>842</v>
      </c>
      <c r="F85" s="20">
        <f>F86+F88</f>
        <v>2798.2</v>
      </c>
      <c r="G85" s="20">
        <f>G86+G88</f>
        <v>2798.2</v>
      </c>
    </row>
    <row r="86" spans="1:7" ht="38.25">
      <c r="A86" s="73"/>
      <c r="B86" s="23"/>
      <c r="C86" s="28" t="s">
        <v>844</v>
      </c>
      <c r="D86" s="31"/>
      <c r="E86" s="29" t="s">
        <v>175</v>
      </c>
      <c r="F86" s="20">
        <f>F87</f>
        <v>2600.2</v>
      </c>
      <c r="G86" s="20">
        <f>G87</f>
        <v>2600.2</v>
      </c>
    </row>
    <row r="87" spans="1:7" ht="12.75">
      <c r="A87" s="73"/>
      <c r="B87" s="31"/>
      <c r="C87" s="23"/>
      <c r="D87" s="31">
        <v>200</v>
      </c>
      <c r="E87" s="29" t="s">
        <v>65</v>
      </c>
      <c r="F87" s="20">
        <v>2600.2</v>
      </c>
      <c r="G87" s="20">
        <v>2600.2</v>
      </c>
    </row>
    <row r="88" spans="1:7" ht="30" customHeight="1">
      <c r="A88" s="73"/>
      <c r="B88" s="31"/>
      <c r="C88" s="28" t="s">
        <v>845</v>
      </c>
      <c r="D88" s="32"/>
      <c r="E88" s="33" t="s">
        <v>846</v>
      </c>
      <c r="F88" s="20">
        <f>F89</f>
        <v>198</v>
      </c>
      <c r="G88" s="20">
        <f>G89</f>
        <v>198</v>
      </c>
    </row>
    <row r="89" spans="1:7" ht="12.75">
      <c r="A89" s="73"/>
      <c r="B89" s="31"/>
      <c r="C89" s="31"/>
      <c r="D89" s="31">
        <v>200</v>
      </c>
      <c r="E89" s="29" t="s">
        <v>65</v>
      </c>
      <c r="F89" s="20">
        <v>198</v>
      </c>
      <c r="G89" s="20">
        <v>198</v>
      </c>
    </row>
    <row r="90" spans="1:7" ht="25.5">
      <c r="A90" s="73"/>
      <c r="B90" s="31"/>
      <c r="C90" s="28" t="s">
        <v>848</v>
      </c>
      <c r="D90" s="32"/>
      <c r="E90" s="33" t="s">
        <v>847</v>
      </c>
      <c r="F90" s="20">
        <f>F91+F97+F100+F94</f>
        <v>2014.9</v>
      </c>
      <c r="G90" s="20">
        <f>G91+G97+G100+G94</f>
        <v>827.7</v>
      </c>
    </row>
    <row r="91" spans="1:7" ht="25.5">
      <c r="A91" s="73"/>
      <c r="B91" s="31"/>
      <c r="C91" s="28" t="s">
        <v>850</v>
      </c>
      <c r="D91" s="32"/>
      <c r="E91" s="33" t="s">
        <v>849</v>
      </c>
      <c r="F91" s="20">
        <f>F92</f>
        <v>150</v>
      </c>
      <c r="G91" s="20">
        <f>G92</f>
        <v>150</v>
      </c>
    </row>
    <row r="92" spans="1:7" ht="12.75">
      <c r="A92" s="73"/>
      <c r="B92" s="31"/>
      <c r="C92" s="40" t="s">
        <v>852</v>
      </c>
      <c r="D92" s="31"/>
      <c r="E92" s="29" t="s">
        <v>856</v>
      </c>
      <c r="F92" s="20">
        <f>F93</f>
        <v>150</v>
      </c>
      <c r="G92" s="20">
        <f>G93</f>
        <v>150</v>
      </c>
    </row>
    <row r="93" spans="1:7" ht="12.75">
      <c r="A93" s="73"/>
      <c r="B93" s="31"/>
      <c r="C93" s="31"/>
      <c r="D93" s="31">
        <v>200</v>
      </c>
      <c r="E93" s="29" t="s">
        <v>65</v>
      </c>
      <c r="F93" s="20">
        <v>150</v>
      </c>
      <c r="G93" s="20">
        <v>150</v>
      </c>
    </row>
    <row r="94" spans="1:7" ht="25.5">
      <c r="A94" s="73"/>
      <c r="B94" s="31"/>
      <c r="C94" s="28" t="s">
        <v>907</v>
      </c>
      <c r="D94" s="31"/>
      <c r="E94" s="29" t="s">
        <v>906</v>
      </c>
      <c r="F94" s="20">
        <f>F95</f>
        <v>150</v>
      </c>
      <c r="G94" s="20">
        <f>G95</f>
        <v>677.7</v>
      </c>
    </row>
    <row r="95" spans="1:7" ht="25.5">
      <c r="A95" s="73"/>
      <c r="B95" s="31"/>
      <c r="C95" s="28" t="s">
        <v>908</v>
      </c>
      <c r="D95" s="31"/>
      <c r="E95" s="29" t="s">
        <v>909</v>
      </c>
      <c r="F95" s="20">
        <f>F96</f>
        <v>150</v>
      </c>
      <c r="G95" s="20">
        <f>G96</f>
        <v>677.7</v>
      </c>
    </row>
    <row r="96" spans="1:7" ht="12.75">
      <c r="A96" s="73"/>
      <c r="B96" s="31"/>
      <c r="C96" s="28"/>
      <c r="D96" s="31">
        <v>200</v>
      </c>
      <c r="E96" s="29" t="s">
        <v>65</v>
      </c>
      <c r="F96" s="20">
        <v>150</v>
      </c>
      <c r="G96" s="20">
        <v>677.7</v>
      </c>
    </row>
    <row r="97" spans="1:7" ht="25.5">
      <c r="A97" s="73"/>
      <c r="B97" s="31"/>
      <c r="C97" s="28" t="s">
        <v>934</v>
      </c>
      <c r="D97" s="31"/>
      <c r="E97" s="29" t="s">
        <v>933</v>
      </c>
      <c r="F97" s="20">
        <f>F98</f>
        <v>677.7</v>
      </c>
      <c r="G97" s="20">
        <f>G98</f>
        <v>0</v>
      </c>
    </row>
    <row r="98" spans="1:7" ht="12.75">
      <c r="A98" s="73"/>
      <c r="B98" s="31"/>
      <c r="C98" s="28" t="s">
        <v>943</v>
      </c>
      <c r="D98" s="23"/>
      <c r="E98" s="37" t="s">
        <v>942</v>
      </c>
      <c r="F98" s="20">
        <f>F99</f>
        <v>677.7</v>
      </c>
      <c r="G98" s="20">
        <f>G99</f>
        <v>0</v>
      </c>
    </row>
    <row r="99" spans="1:7" ht="12.75">
      <c r="A99" s="73"/>
      <c r="B99" s="31"/>
      <c r="C99" s="23"/>
      <c r="D99" s="31">
        <v>200</v>
      </c>
      <c r="E99" s="29" t="s">
        <v>65</v>
      </c>
      <c r="F99" s="20">
        <v>677.7</v>
      </c>
      <c r="G99" s="20">
        <v>0</v>
      </c>
    </row>
    <row r="100" spans="1:7" ht="38.25">
      <c r="A100" s="73"/>
      <c r="B100" s="23"/>
      <c r="C100" s="28" t="s">
        <v>915</v>
      </c>
      <c r="D100" s="23"/>
      <c r="E100" s="37" t="s">
        <v>914</v>
      </c>
      <c r="F100" s="20">
        <f>F101</f>
        <v>1037.2</v>
      </c>
      <c r="G100" s="20">
        <f>G101</f>
        <v>0</v>
      </c>
    </row>
    <row r="101" spans="1:7" ht="25.5">
      <c r="A101" s="73"/>
      <c r="B101" s="23"/>
      <c r="C101" s="28" t="s">
        <v>917</v>
      </c>
      <c r="D101" s="23"/>
      <c r="E101" s="37" t="s">
        <v>916</v>
      </c>
      <c r="F101" s="20">
        <f>F102</f>
        <v>1037.2</v>
      </c>
      <c r="G101" s="20">
        <f>G102</f>
        <v>0</v>
      </c>
    </row>
    <row r="102" spans="1:7" ht="25.5">
      <c r="A102" s="73"/>
      <c r="B102" s="23"/>
      <c r="C102" s="23"/>
      <c r="D102" s="34">
        <v>400</v>
      </c>
      <c r="E102" s="39" t="s">
        <v>128</v>
      </c>
      <c r="F102" s="20">
        <v>1037.2</v>
      </c>
      <c r="G102" s="20">
        <v>0</v>
      </c>
    </row>
    <row r="103" spans="1:7" ht="12.75">
      <c r="A103" s="73"/>
      <c r="B103" s="23"/>
      <c r="C103" s="28" t="s">
        <v>200</v>
      </c>
      <c r="D103" s="31"/>
      <c r="E103" s="29" t="s">
        <v>96</v>
      </c>
      <c r="F103" s="20">
        <f>F104</f>
        <v>420</v>
      </c>
      <c r="G103" s="20">
        <f>G104</f>
        <v>420</v>
      </c>
    </row>
    <row r="104" spans="1:7" ht="39" customHeight="1">
      <c r="A104" s="73"/>
      <c r="B104" s="23"/>
      <c r="C104" s="28" t="s">
        <v>575</v>
      </c>
      <c r="D104" s="31"/>
      <c r="E104" s="29" t="s">
        <v>867</v>
      </c>
      <c r="F104" s="20">
        <f>F105</f>
        <v>420</v>
      </c>
      <c r="G104" s="20">
        <f>G105</f>
        <v>420</v>
      </c>
    </row>
    <row r="105" spans="1:7" ht="39" customHeight="1">
      <c r="A105" s="73"/>
      <c r="B105" s="23"/>
      <c r="C105" s="28" t="s">
        <v>868</v>
      </c>
      <c r="D105" s="31"/>
      <c r="E105" s="29" t="s">
        <v>869</v>
      </c>
      <c r="F105" s="20">
        <f>F106+F108</f>
        <v>420</v>
      </c>
      <c r="G105" s="20">
        <f>G106+G108</f>
        <v>420</v>
      </c>
    </row>
    <row r="106" spans="1:7" ht="25.5">
      <c r="A106" s="73"/>
      <c r="B106" s="23"/>
      <c r="C106" s="31" t="s">
        <v>871</v>
      </c>
      <c r="D106" s="31"/>
      <c r="E106" s="29" t="s">
        <v>91</v>
      </c>
      <c r="F106" s="20">
        <f>F107</f>
        <v>400</v>
      </c>
      <c r="G106" s="20">
        <f>G107</f>
        <v>400</v>
      </c>
    </row>
    <row r="107" spans="1:7" ht="12.75">
      <c r="A107" s="73"/>
      <c r="B107" s="23"/>
      <c r="C107" s="31"/>
      <c r="D107" s="31">
        <v>200</v>
      </c>
      <c r="E107" s="29" t="s">
        <v>65</v>
      </c>
      <c r="F107" s="20">
        <v>400</v>
      </c>
      <c r="G107" s="20">
        <v>400</v>
      </c>
    </row>
    <row r="108" spans="1:7" ht="38.25">
      <c r="A108" s="73"/>
      <c r="B108" s="23"/>
      <c r="C108" s="31" t="s">
        <v>875</v>
      </c>
      <c r="D108" s="31"/>
      <c r="E108" s="29" t="s">
        <v>874</v>
      </c>
      <c r="F108" s="20">
        <f>F109</f>
        <v>20</v>
      </c>
      <c r="G108" s="20">
        <f>G109</f>
        <v>20</v>
      </c>
    </row>
    <row r="109" spans="1:7" ht="12.75">
      <c r="A109" s="73"/>
      <c r="B109" s="23"/>
      <c r="C109" s="31"/>
      <c r="D109" s="277">
        <v>300</v>
      </c>
      <c r="E109" s="278" t="s">
        <v>155</v>
      </c>
      <c r="F109" s="20">
        <v>20</v>
      </c>
      <c r="G109" s="20">
        <v>20</v>
      </c>
    </row>
    <row r="110" spans="1:7" ht="25.5">
      <c r="A110" s="73"/>
      <c r="B110" s="23"/>
      <c r="C110" s="28" t="s">
        <v>203</v>
      </c>
      <c r="D110" s="31"/>
      <c r="E110" s="29" t="s">
        <v>108</v>
      </c>
      <c r="F110" s="20">
        <f aca="true" t="shared" si="4" ref="F110:G113">F111</f>
        <v>507.8</v>
      </c>
      <c r="G110" s="20">
        <f t="shared" si="4"/>
        <v>507.8</v>
      </c>
    </row>
    <row r="111" spans="1:7" ht="25.5">
      <c r="A111" s="73"/>
      <c r="B111" s="23"/>
      <c r="C111" s="32" t="s">
        <v>237</v>
      </c>
      <c r="D111" s="45"/>
      <c r="E111" s="29" t="s">
        <v>173</v>
      </c>
      <c r="F111" s="20">
        <f t="shared" si="4"/>
        <v>507.8</v>
      </c>
      <c r="G111" s="20">
        <f t="shared" si="4"/>
        <v>507.8</v>
      </c>
    </row>
    <row r="112" spans="1:7" ht="25.5">
      <c r="A112" s="73"/>
      <c r="B112" s="23"/>
      <c r="C112" s="32" t="s">
        <v>884</v>
      </c>
      <c r="D112" s="45"/>
      <c r="E112" s="29" t="s">
        <v>244</v>
      </c>
      <c r="F112" s="20">
        <f t="shared" si="4"/>
        <v>507.8</v>
      </c>
      <c r="G112" s="20">
        <f t="shared" si="4"/>
        <v>507.8</v>
      </c>
    </row>
    <row r="113" spans="1:7" ht="12.75">
      <c r="A113" s="73"/>
      <c r="B113" s="23"/>
      <c r="C113" s="32" t="s">
        <v>29</v>
      </c>
      <c r="D113" s="45"/>
      <c r="E113" s="54" t="s">
        <v>34</v>
      </c>
      <c r="F113" s="20">
        <f t="shared" si="4"/>
        <v>507.8</v>
      </c>
      <c r="G113" s="20">
        <f t="shared" si="4"/>
        <v>507.8</v>
      </c>
    </row>
    <row r="114" spans="1:7" ht="25.5">
      <c r="A114" s="73"/>
      <c r="B114" s="23"/>
      <c r="C114" s="32"/>
      <c r="D114" s="38">
        <v>600</v>
      </c>
      <c r="E114" s="39" t="s">
        <v>89</v>
      </c>
      <c r="F114" s="20">
        <v>507.8</v>
      </c>
      <c r="G114" s="20">
        <v>507.8</v>
      </c>
    </row>
    <row r="115" spans="1:7" ht="25.5">
      <c r="A115" s="73"/>
      <c r="B115" s="23"/>
      <c r="C115" s="28" t="s">
        <v>256</v>
      </c>
      <c r="D115" s="31"/>
      <c r="E115" s="29" t="s">
        <v>729</v>
      </c>
      <c r="F115" s="20">
        <f>F116</f>
        <v>961</v>
      </c>
      <c r="G115" s="20">
        <f>G116</f>
        <v>961</v>
      </c>
    </row>
    <row r="116" spans="1:7" ht="12.75">
      <c r="A116" s="73"/>
      <c r="B116" s="23"/>
      <c r="C116" s="28" t="s">
        <v>257</v>
      </c>
      <c r="D116" s="31"/>
      <c r="E116" s="29" t="s">
        <v>95</v>
      </c>
      <c r="F116" s="20">
        <f>F117</f>
        <v>961</v>
      </c>
      <c r="G116" s="20">
        <f>G117</f>
        <v>961</v>
      </c>
    </row>
    <row r="117" spans="1:7" ht="38.25">
      <c r="A117" s="73"/>
      <c r="B117" s="23"/>
      <c r="C117" s="28" t="s">
        <v>897</v>
      </c>
      <c r="D117" s="31"/>
      <c r="E117" s="29" t="s">
        <v>254</v>
      </c>
      <c r="F117" s="20">
        <f>F118+F120</f>
        <v>961</v>
      </c>
      <c r="G117" s="20">
        <f>G118+G120</f>
        <v>961</v>
      </c>
    </row>
    <row r="118" spans="1:7" ht="12.75">
      <c r="A118" s="73"/>
      <c r="B118" s="23"/>
      <c r="C118" s="28" t="s">
        <v>258</v>
      </c>
      <c r="D118" s="31"/>
      <c r="E118" s="29" t="s">
        <v>312</v>
      </c>
      <c r="F118" s="20">
        <f>F119</f>
        <v>200</v>
      </c>
      <c r="G118" s="20">
        <f>G119</f>
        <v>200</v>
      </c>
    </row>
    <row r="119" spans="1:7" ht="12.75">
      <c r="A119" s="73"/>
      <c r="B119" s="23"/>
      <c r="C119" s="31"/>
      <c r="D119" s="31">
        <v>200</v>
      </c>
      <c r="E119" s="29" t="s">
        <v>65</v>
      </c>
      <c r="F119" s="20">
        <v>200</v>
      </c>
      <c r="G119" s="20">
        <v>200</v>
      </c>
    </row>
    <row r="120" spans="1:7" ht="12.75">
      <c r="A120" s="73"/>
      <c r="B120" s="23"/>
      <c r="C120" s="28" t="s">
        <v>259</v>
      </c>
      <c r="D120" s="31"/>
      <c r="E120" s="29" t="s">
        <v>255</v>
      </c>
      <c r="F120" s="20">
        <f>F121</f>
        <v>761</v>
      </c>
      <c r="G120" s="20">
        <f>G121</f>
        <v>761</v>
      </c>
    </row>
    <row r="121" spans="1:7" ht="12.75">
      <c r="A121" s="73"/>
      <c r="B121" s="23"/>
      <c r="C121" s="31"/>
      <c r="D121" s="31">
        <v>200</v>
      </c>
      <c r="E121" s="29" t="s">
        <v>65</v>
      </c>
      <c r="F121" s="20">
        <v>761</v>
      </c>
      <c r="G121" s="20">
        <v>761</v>
      </c>
    </row>
    <row r="122" spans="1:7" ht="38.25">
      <c r="A122" s="73"/>
      <c r="B122" s="23"/>
      <c r="C122" s="41" t="s">
        <v>270</v>
      </c>
      <c r="D122" s="31"/>
      <c r="E122" s="29" t="s">
        <v>83</v>
      </c>
      <c r="F122" s="20">
        <f>F123</f>
        <v>200</v>
      </c>
      <c r="G122" s="20">
        <f>G123</f>
        <v>200</v>
      </c>
    </row>
    <row r="123" spans="1:7" ht="38.25">
      <c r="A123" s="73"/>
      <c r="B123" s="23"/>
      <c r="C123" s="43" t="s">
        <v>274</v>
      </c>
      <c r="D123" s="34"/>
      <c r="E123" s="29" t="s">
        <v>94</v>
      </c>
      <c r="F123" s="20">
        <f>F124</f>
        <v>200</v>
      </c>
      <c r="G123" s="20">
        <f>G124</f>
        <v>200</v>
      </c>
    </row>
    <row r="124" spans="1:7" ht="12.75">
      <c r="A124" s="73"/>
      <c r="B124" s="23"/>
      <c r="C124" s="34"/>
      <c r="D124" s="34">
        <v>800</v>
      </c>
      <c r="E124" s="29" t="s">
        <v>67</v>
      </c>
      <c r="F124" s="20">
        <v>200</v>
      </c>
      <c r="G124" s="20">
        <v>200</v>
      </c>
    </row>
    <row r="125" spans="1:7" ht="25.5">
      <c r="A125" s="73"/>
      <c r="B125" s="24" t="s">
        <v>101</v>
      </c>
      <c r="C125" s="24"/>
      <c r="D125" s="24"/>
      <c r="E125" s="26" t="s">
        <v>102</v>
      </c>
      <c r="F125" s="72">
        <f>F126+F132+F138</f>
        <v>1143.8</v>
      </c>
      <c r="G125" s="72">
        <f>G126+G132+G138</f>
        <v>1143.8</v>
      </c>
    </row>
    <row r="126" spans="1:7" ht="25.5">
      <c r="A126" s="166"/>
      <c r="B126" s="24" t="s">
        <v>103</v>
      </c>
      <c r="C126" s="24"/>
      <c r="D126" s="24"/>
      <c r="E126" s="26" t="s">
        <v>104</v>
      </c>
      <c r="F126" s="72">
        <f aca="true" t="shared" si="5" ref="F126:G130">F127</f>
        <v>555.5</v>
      </c>
      <c r="G126" s="72">
        <f t="shared" si="5"/>
        <v>555.5</v>
      </c>
    </row>
    <row r="127" spans="1:7" ht="25.5">
      <c r="A127" s="166"/>
      <c r="B127" s="24"/>
      <c r="C127" s="28" t="s">
        <v>203</v>
      </c>
      <c r="D127" s="31"/>
      <c r="E127" s="29" t="s">
        <v>108</v>
      </c>
      <c r="F127" s="20">
        <f t="shared" si="5"/>
        <v>555.5</v>
      </c>
      <c r="G127" s="20">
        <f t="shared" si="5"/>
        <v>555.5</v>
      </c>
    </row>
    <row r="128" spans="1:7" ht="25.5">
      <c r="A128" s="166"/>
      <c r="B128" s="24"/>
      <c r="C128" s="28" t="s">
        <v>223</v>
      </c>
      <c r="D128" s="31"/>
      <c r="E128" s="29" t="s">
        <v>226</v>
      </c>
      <c r="F128" s="20">
        <f t="shared" si="5"/>
        <v>555.5</v>
      </c>
      <c r="G128" s="20">
        <f t="shared" si="5"/>
        <v>555.5</v>
      </c>
    </row>
    <row r="129" spans="1:7" ht="25.5">
      <c r="A129" s="73"/>
      <c r="B129" s="31"/>
      <c r="C129" s="28" t="s">
        <v>882</v>
      </c>
      <c r="D129" s="31"/>
      <c r="E129" s="29" t="s">
        <v>229</v>
      </c>
      <c r="F129" s="20">
        <f>F130</f>
        <v>555.5</v>
      </c>
      <c r="G129" s="20">
        <f>G130</f>
        <v>555.5</v>
      </c>
    </row>
    <row r="130" spans="1:7" ht="38.25">
      <c r="A130" s="73"/>
      <c r="B130" s="31"/>
      <c r="C130" s="28" t="s">
        <v>231</v>
      </c>
      <c r="D130" s="31"/>
      <c r="E130" s="29" t="s">
        <v>105</v>
      </c>
      <c r="F130" s="20">
        <f t="shared" si="5"/>
        <v>555.5</v>
      </c>
      <c r="G130" s="20">
        <f t="shared" si="5"/>
        <v>555.5</v>
      </c>
    </row>
    <row r="131" spans="1:7" ht="12.75">
      <c r="A131" s="166"/>
      <c r="C131" s="31"/>
      <c r="D131" s="38">
        <v>500</v>
      </c>
      <c r="E131" s="39" t="s">
        <v>80</v>
      </c>
      <c r="F131" s="20">
        <v>555.5</v>
      </c>
      <c r="G131" s="20">
        <v>555.5</v>
      </c>
    </row>
    <row r="132" spans="1:7" ht="12.75">
      <c r="A132" s="166"/>
      <c r="B132" s="24" t="s">
        <v>106</v>
      </c>
      <c r="C132" s="24"/>
      <c r="D132" s="24"/>
      <c r="E132" s="75" t="s">
        <v>107</v>
      </c>
      <c r="F132" s="72">
        <f aca="true" t="shared" si="6" ref="F132:G136">F133</f>
        <v>295</v>
      </c>
      <c r="G132" s="72">
        <f t="shared" si="6"/>
        <v>295</v>
      </c>
    </row>
    <row r="133" spans="1:7" ht="25.5">
      <c r="A133" s="166"/>
      <c r="B133" s="31"/>
      <c r="C133" s="28" t="s">
        <v>203</v>
      </c>
      <c r="D133" s="31"/>
      <c r="E133" s="29" t="s">
        <v>108</v>
      </c>
      <c r="F133" s="20">
        <f t="shared" si="6"/>
        <v>295</v>
      </c>
      <c r="G133" s="20">
        <f t="shared" si="6"/>
        <v>295</v>
      </c>
    </row>
    <row r="134" spans="1:7" ht="25.5">
      <c r="A134" s="166"/>
      <c r="B134" s="31"/>
      <c r="C134" s="28" t="s">
        <v>223</v>
      </c>
      <c r="D134" s="31"/>
      <c r="E134" s="29" t="s">
        <v>226</v>
      </c>
      <c r="F134" s="20">
        <f t="shared" si="6"/>
        <v>295</v>
      </c>
      <c r="G134" s="20">
        <f t="shared" si="6"/>
        <v>295</v>
      </c>
    </row>
    <row r="135" spans="1:7" ht="38.25">
      <c r="A135" s="166"/>
      <c r="B135" s="31"/>
      <c r="C135" s="28" t="s">
        <v>881</v>
      </c>
      <c r="D135" s="31"/>
      <c r="E135" s="29" t="s">
        <v>224</v>
      </c>
      <c r="F135" s="20">
        <f t="shared" si="6"/>
        <v>295</v>
      </c>
      <c r="G135" s="20">
        <f t="shared" si="6"/>
        <v>295</v>
      </c>
    </row>
    <row r="136" spans="1:7" ht="25.5">
      <c r="A136" s="166"/>
      <c r="B136" s="73"/>
      <c r="C136" s="28" t="s">
        <v>225</v>
      </c>
      <c r="D136" s="31"/>
      <c r="E136" s="29" t="s">
        <v>227</v>
      </c>
      <c r="F136" s="20">
        <f t="shared" si="6"/>
        <v>295</v>
      </c>
      <c r="G136" s="20">
        <f t="shared" si="6"/>
        <v>295</v>
      </c>
    </row>
    <row r="137" spans="1:7" ht="12.75">
      <c r="A137" s="166"/>
      <c r="B137" s="73"/>
      <c r="C137" s="31"/>
      <c r="D137" s="31">
        <v>200</v>
      </c>
      <c r="E137" s="29" t="s">
        <v>65</v>
      </c>
      <c r="F137" s="20">
        <v>295</v>
      </c>
      <c r="G137" s="20">
        <v>295</v>
      </c>
    </row>
    <row r="138" spans="1:7" ht="25.5">
      <c r="A138" s="166"/>
      <c r="B138" s="44" t="s">
        <v>109</v>
      </c>
      <c r="C138" s="24"/>
      <c r="D138" s="24"/>
      <c r="E138" s="26" t="s">
        <v>110</v>
      </c>
      <c r="F138" s="72">
        <f>F139+F144</f>
        <v>293.3</v>
      </c>
      <c r="G138" s="72">
        <f>G139+G144</f>
        <v>293.3</v>
      </c>
    </row>
    <row r="139" spans="1:7" ht="25.5">
      <c r="A139" s="166"/>
      <c r="B139" s="24"/>
      <c r="C139" s="28" t="s">
        <v>256</v>
      </c>
      <c r="D139" s="31"/>
      <c r="E139" s="29" t="s">
        <v>729</v>
      </c>
      <c r="F139" s="20">
        <f aca="true" t="shared" si="7" ref="F139:G142">F140</f>
        <v>288.3</v>
      </c>
      <c r="G139" s="20">
        <f t="shared" si="7"/>
        <v>288.3</v>
      </c>
    </row>
    <row r="140" spans="1:7" ht="12.75">
      <c r="A140" s="166"/>
      <c r="B140" s="24"/>
      <c r="C140" s="28" t="s">
        <v>257</v>
      </c>
      <c r="D140" s="31"/>
      <c r="E140" s="29" t="s">
        <v>95</v>
      </c>
      <c r="F140" s="20">
        <f t="shared" si="7"/>
        <v>288.3</v>
      </c>
      <c r="G140" s="20">
        <f t="shared" si="7"/>
        <v>288.3</v>
      </c>
    </row>
    <row r="141" spans="1:7" ht="12.75">
      <c r="A141" s="166"/>
      <c r="B141" s="24"/>
      <c r="C141" s="28" t="s">
        <v>896</v>
      </c>
      <c r="D141" s="31"/>
      <c r="E141" s="29" t="s">
        <v>898</v>
      </c>
      <c r="F141" s="20">
        <f>F142</f>
        <v>288.3</v>
      </c>
      <c r="G141" s="20">
        <f>G142</f>
        <v>288.3</v>
      </c>
    </row>
    <row r="142" spans="1:7" ht="25.5">
      <c r="A142" s="166"/>
      <c r="B142" s="24"/>
      <c r="C142" s="43" t="s">
        <v>924</v>
      </c>
      <c r="D142" s="77"/>
      <c r="E142" s="78" t="s">
        <v>31</v>
      </c>
      <c r="F142" s="20">
        <f t="shared" si="7"/>
        <v>288.3</v>
      </c>
      <c r="G142" s="20">
        <f t="shared" si="7"/>
        <v>288.3</v>
      </c>
    </row>
    <row r="143" spans="1:7" ht="38.25">
      <c r="A143" s="166"/>
      <c r="B143" s="24"/>
      <c r="C143" s="42"/>
      <c r="D143" s="31">
        <v>100</v>
      </c>
      <c r="E143" s="29" t="s">
        <v>60</v>
      </c>
      <c r="F143" s="20">
        <v>288.3</v>
      </c>
      <c r="G143" s="20">
        <v>288.3</v>
      </c>
    </row>
    <row r="144" spans="1:7" ht="76.5">
      <c r="A144" s="166"/>
      <c r="B144" s="24"/>
      <c r="C144" s="50" t="s">
        <v>734</v>
      </c>
      <c r="D144" s="31"/>
      <c r="E144" s="29" t="s">
        <v>733</v>
      </c>
      <c r="F144" s="20">
        <f aca="true" t="shared" si="8" ref="F144:G146">F145</f>
        <v>5</v>
      </c>
      <c r="G144" s="20">
        <f t="shared" si="8"/>
        <v>5</v>
      </c>
    </row>
    <row r="145" spans="1:7" ht="38.25">
      <c r="A145" s="166"/>
      <c r="B145" s="24"/>
      <c r="C145" s="50" t="s">
        <v>913</v>
      </c>
      <c r="D145" s="31"/>
      <c r="E145" s="29" t="s">
        <v>966</v>
      </c>
      <c r="F145" s="20">
        <f t="shared" si="8"/>
        <v>5</v>
      </c>
      <c r="G145" s="20">
        <f t="shared" si="8"/>
        <v>5</v>
      </c>
    </row>
    <row r="146" spans="1:7" ht="38.25">
      <c r="A146" s="166"/>
      <c r="B146" s="24"/>
      <c r="C146" s="50" t="s">
        <v>940</v>
      </c>
      <c r="D146" s="31"/>
      <c r="E146" s="29" t="s">
        <v>735</v>
      </c>
      <c r="F146" s="20">
        <f t="shared" si="8"/>
        <v>5</v>
      </c>
      <c r="G146" s="20">
        <f t="shared" si="8"/>
        <v>5</v>
      </c>
    </row>
    <row r="147" spans="1:7" ht="12.75">
      <c r="A147" s="166"/>
      <c r="B147" s="24"/>
      <c r="C147" s="23"/>
      <c r="D147" s="31">
        <v>200</v>
      </c>
      <c r="E147" s="29" t="s">
        <v>65</v>
      </c>
      <c r="F147" s="20">
        <v>5</v>
      </c>
      <c r="G147" s="20">
        <v>5</v>
      </c>
    </row>
    <row r="148" spans="1:7" ht="12.75">
      <c r="A148" s="73"/>
      <c r="B148" s="24" t="s">
        <v>112</v>
      </c>
      <c r="C148" s="24"/>
      <c r="D148" s="24"/>
      <c r="E148" s="75" t="s">
        <v>113</v>
      </c>
      <c r="F148" s="72">
        <f>F155+F170+F149</f>
        <v>16014.449999999999</v>
      </c>
      <c r="G148" s="72">
        <f>G155+G170+G149</f>
        <v>18307.3</v>
      </c>
    </row>
    <row r="149" spans="1:7" ht="12.75">
      <c r="A149" s="73"/>
      <c r="B149" s="76" t="s">
        <v>176</v>
      </c>
      <c r="C149" s="35"/>
      <c r="D149" s="35"/>
      <c r="E149" s="75" t="s">
        <v>177</v>
      </c>
      <c r="F149" s="72">
        <f aca="true" t="shared" si="9" ref="F149:G153">F150</f>
        <v>664.6</v>
      </c>
      <c r="G149" s="72">
        <f t="shared" si="9"/>
        <v>664.6</v>
      </c>
    </row>
    <row r="150" spans="1:7" ht="25.5">
      <c r="A150" s="73"/>
      <c r="B150" s="24"/>
      <c r="C150" s="28" t="s">
        <v>203</v>
      </c>
      <c r="D150" s="31"/>
      <c r="E150" s="29" t="s">
        <v>108</v>
      </c>
      <c r="F150" s="20">
        <f t="shared" si="9"/>
        <v>664.6</v>
      </c>
      <c r="G150" s="20">
        <f t="shared" si="9"/>
        <v>664.6</v>
      </c>
    </row>
    <row r="151" spans="1:7" ht="25.5">
      <c r="A151" s="73"/>
      <c r="B151" s="24"/>
      <c r="C151" s="32" t="s">
        <v>237</v>
      </c>
      <c r="D151" s="45"/>
      <c r="E151" s="29" t="s">
        <v>173</v>
      </c>
      <c r="F151" s="20">
        <f t="shared" si="9"/>
        <v>664.6</v>
      </c>
      <c r="G151" s="20">
        <f t="shared" si="9"/>
        <v>664.6</v>
      </c>
    </row>
    <row r="152" spans="1:7" ht="25.5">
      <c r="A152" s="73"/>
      <c r="B152" s="24"/>
      <c r="C152" s="32" t="s">
        <v>884</v>
      </c>
      <c r="D152" s="45"/>
      <c r="E152" s="29" t="s">
        <v>244</v>
      </c>
      <c r="F152" s="20">
        <f t="shared" si="9"/>
        <v>664.6</v>
      </c>
      <c r="G152" s="20">
        <f t="shared" si="9"/>
        <v>664.6</v>
      </c>
    </row>
    <row r="153" spans="1:7" ht="25.5">
      <c r="A153" s="73"/>
      <c r="B153" s="24"/>
      <c r="C153" s="31" t="s">
        <v>245</v>
      </c>
      <c r="D153" s="46"/>
      <c r="E153" s="39" t="s">
        <v>243</v>
      </c>
      <c r="F153" s="20">
        <f t="shared" si="9"/>
        <v>664.6</v>
      </c>
      <c r="G153" s="20">
        <f t="shared" si="9"/>
        <v>664.6</v>
      </c>
    </row>
    <row r="154" spans="1:7" ht="25.5">
      <c r="A154" s="73"/>
      <c r="B154" s="24"/>
      <c r="C154" s="34"/>
      <c r="D154" s="46">
        <v>600</v>
      </c>
      <c r="E154" s="39" t="s">
        <v>89</v>
      </c>
      <c r="F154" s="20">
        <v>664.6</v>
      </c>
      <c r="G154" s="20">
        <v>664.6</v>
      </c>
    </row>
    <row r="155" spans="1:7" ht="12.75">
      <c r="A155" s="73"/>
      <c r="B155" s="76" t="s">
        <v>114</v>
      </c>
      <c r="C155" s="48"/>
      <c r="D155" s="48"/>
      <c r="E155" s="75" t="s">
        <v>115</v>
      </c>
      <c r="F155" s="72">
        <f>F156</f>
        <v>15099.849999999999</v>
      </c>
      <c r="G155" s="72">
        <f>G156</f>
        <v>17392.7</v>
      </c>
    </row>
    <row r="156" spans="1:7" ht="25.5">
      <c r="A156" s="73"/>
      <c r="B156" s="73"/>
      <c r="C156" s="28" t="s">
        <v>203</v>
      </c>
      <c r="D156" s="31"/>
      <c r="E156" s="29" t="s">
        <v>108</v>
      </c>
      <c r="F156" s="20">
        <f>F157+F166</f>
        <v>15099.849999999999</v>
      </c>
      <c r="G156" s="20">
        <f>G157+G166</f>
        <v>17392.7</v>
      </c>
    </row>
    <row r="157" spans="1:7" ht="25.5">
      <c r="A157" s="73"/>
      <c r="B157" s="73"/>
      <c r="C157" s="28" t="s">
        <v>218</v>
      </c>
      <c r="D157" s="31"/>
      <c r="E157" s="29" t="s">
        <v>171</v>
      </c>
      <c r="F157" s="20">
        <f>F158</f>
        <v>13799.55</v>
      </c>
      <c r="G157" s="20">
        <f>G158</f>
        <v>16092.4</v>
      </c>
    </row>
    <row r="158" spans="1:7" ht="38.25">
      <c r="A158" s="73"/>
      <c r="B158" s="73"/>
      <c r="C158" s="28" t="s">
        <v>879</v>
      </c>
      <c r="D158" s="31"/>
      <c r="E158" s="29" t="s">
        <v>219</v>
      </c>
      <c r="F158" s="20">
        <f>F159+F161+F164</f>
        <v>13799.55</v>
      </c>
      <c r="G158" s="20">
        <f>G159+G161+G164</f>
        <v>16092.4</v>
      </c>
    </row>
    <row r="159" spans="1:7" ht="25.5">
      <c r="A159" s="73"/>
      <c r="B159" s="73"/>
      <c r="C159" s="28" t="s">
        <v>220</v>
      </c>
      <c r="D159" s="31"/>
      <c r="E159" s="29" t="s">
        <v>117</v>
      </c>
      <c r="F159" s="20">
        <f>F160</f>
        <v>8832.9</v>
      </c>
      <c r="G159" s="20">
        <f>G160</f>
        <v>8832.9</v>
      </c>
    </row>
    <row r="160" spans="1:7" ht="25.5">
      <c r="A160" s="73"/>
      <c r="B160" s="73"/>
      <c r="C160" s="48"/>
      <c r="D160" s="46">
        <v>600</v>
      </c>
      <c r="E160" s="39" t="s">
        <v>89</v>
      </c>
      <c r="F160" s="20">
        <v>8832.9</v>
      </c>
      <c r="G160" s="20">
        <v>8832.9</v>
      </c>
    </row>
    <row r="161" spans="1:7" ht="25.5">
      <c r="A161" s="73"/>
      <c r="B161" s="73"/>
      <c r="C161" s="28" t="s">
        <v>221</v>
      </c>
      <c r="D161" s="50"/>
      <c r="E161" s="37" t="s">
        <v>222</v>
      </c>
      <c r="F161" s="20">
        <f>F162+F163</f>
        <v>4898.65</v>
      </c>
      <c r="G161" s="20">
        <f>G162+G163</f>
        <v>7191.5</v>
      </c>
    </row>
    <row r="162" spans="1:7" ht="25.5">
      <c r="A162" s="73"/>
      <c r="B162" s="73"/>
      <c r="C162" s="34"/>
      <c r="D162" s="46">
        <v>600</v>
      </c>
      <c r="E162" s="39" t="s">
        <v>89</v>
      </c>
      <c r="F162" s="20">
        <v>1174.2</v>
      </c>
      <c r="G162" s="20">
        <v>1174.2</v>
      </c>
    </row>
    <row r="163" spans="1:7" ht="12.75">
      <c r="A163" s="73"/>
      <c r="B163" s="73"/>
      <c r="C163" s="50"/>
      <c r="D163" s="28" t="s">
        <v>122</v>
      </c>
      <c r="E163" s="29" t="s">
        <v>65</v>
      </c>
      <c r="F163" s="20">
        <v>3724.45</v>
      </c>
      <c r="G163" s="20">
        <v>6017.3</v>
      </c>
    </row>
    <row r="164" spans="1:7" ht="12.75">
      <c r="A164" s="73"/>
      <c r="B164" s="73"/>
      <c r="C164" s="28" t="s">
        <v>880</v>
      </c>
      <c r="D164" s="38"/>
      <c r="E164" s="39" t="s">
        <v>772</v>
      </c>
      <c r="F164" s="20">
        <f>F165</f>
        <v>68</v>
      </c>
      <c r="G164" s="20">
        <f>G165</f>
        <v>68</v>
      </c>
    </row>
    <row r="165" spans="1:7" ht="12.75">
      <c r="A165" s="73"/>
      <c r="B165" s="73"/>
      <c r="C165" s="43"/>
      <c r="D165" s="28" t="s">
        <v>122</v>
      </c>
      <c r="E165" s="29" t="s">
        <v>65</v>
      </c>
      <c r="F165" s="20">
        <v>68</v>
      </c>
      <c r="G165" s="20">
        <v>68</v>
      </c>
    </row>
    <row r="166" spans="1:7" ht="25.5">
      <c r="A166" s="73"/>
      <c r="B166" s="73"/>
      <c r="C166" s="32" t="s">
        <v>237</v>
      </c>
      <c r="D166" s="45"/>
      <c r="E166" s="29" t="s">
        <v>173</v>
      </c>
      <c r="F166" s="20">
        <f aca="true" t="shared" si="10" ref="F166:G168">F167</f>
        <v>1300.3</v>
      </c>
      <c r="G166" s="20">
        <f t="shared" si="10"/>
        <v>1300.3</v>
      </c>
    </row>
    <row r="167" spans="1:7" ht="25.5">
      <c r="A167" s="73"/>
      <c r="B167" s="73"/>
      <c r="C167" s="31" t="s">
        <v>884</v>
      </c>
      <c r="D167" s="45"/>
      <c r="E167" s="29" t="s">
        <v>244</v>
      </c>
      <c r="F167" s="20">
        <f t="shared" si="10"/>
        <v>1300.3</v>
      </c>
      <c r="G167" s="20">
        <f t="shared" si="10"/>
        <v>1300.3</v>
      </c>
    </row>
    <row r="168" spans="1:7" ht="38.25">
      <c r="A168" s="73"/>
      <c r="B168" s="73"/>
      <c r="C168" s="32" t="s">
        <v>249</v>
      </c>
      <c r="D168" s="31"/>
      <c r="E168" s="29" t="s">
        <v>21</v>
      </c>
      <c r="F168" s="20">
        <f t="shared" si="10"/>
        <v>1300.3</v>
      </c>
      <c r="G168" s="20">
        <f t="shared" si="10"/>
        <v>1300.3</v>
      </c>
    </row>
    <row r="169" spans="1:7" ht="25.5">
      <c r="A169" s="73"/>
      <c r="B169" s="73"/>
      <c r="C169" s="31"/>
      <c r="D169" s="38">
        <v>600</v>
      </c>
      <c r="E169" s="39" t="s">
        <v>89</v>
      </c>
      <c r="F169" s="20">
        <v>1300.3</v>
      </c>
      <c r="G169" s="20">
        <v>1300.3</v>
      </c>
    </row>
    <row r="170" spans="1:7" ht="12.75">
      <c r="A170" s="166"/>
      <c r="B170" s="44" t="s">
        <v>119</v>
      </c>
      <c r="C170" s="24"/>
      <c r="D170" s="24"/>
      <c r="E170" s="26" t="s">
        <v>120</v>
      </c>
      <c r="F170" s="72">
        <f>F171+F176</f>
        <v>250</v>
      </c>
      <c r="G170" s="72">
        <f>G171+G176</f>
        <v>250</v>
      </c>
    </row>
    <row r="171" spans="1:7" ht="25.5">
      <c r="A171" s="73"/>
      <c r="B171" s="31"/>
      <c r="C171" s="28" t="s">
        <v>256</v>
      </c>
      <c r="D171" s="31"/>
      <c r="E171" s="29" t="s">
        <v>729</v>
      </c>
      <c r="F171" s="20">
        <f aca="true" t="shared" si="11" ref="F171:G174">F172</f>
        <v>50</v>
      </c>
      <c r="G171" s="20">
        <f t="shared" si="11"/>
        <v>50</v>
      </c>
    </row>
    <row r="172" spans="1:7" ht="25.5">
      <c r="A172" s="73"/>
      <c r="B172" s="31"/>
      <c r="C172" s="28" t="s">
        <v>260</v>
      </c>
      <c r="D172" s="31"/>
      <c r="E172" s="29" t="s">
        <v>121</v>
      </c>
      <c r="F172" s="20">
        <f t="shared" si="11"/>
        <v>50</v>
      </c>
      <c r="G172" s="20">
        <f t="shared" si="11"/>
        <v>50</v>
      </c>
    </row>
    <row r="173" spans="1:7" ht="25.5">
      <c r="A173" s="73"/>
      <c r="B173" s="31"/>
      <c r="C173" s="28" t="s">
        <v>893</v>
      </c>
      <c r="D173" s="31"/>
      <c r="E173" s="29" t="s">
        <v>894</v>
      </c>
      <c r="F173" s="20">
        <f t="shared" si="11"/>
        <v>50</v>
      </c>
      <c r="G173" s="20">
        <f t="shared" si="11"/>
        <v>50</v>
      </c>
    </row>
    <row r="174" spans="1:7" ht="25.5">
      <c r="A174" s="73"/>
      <c r="B174" s="31"/>
      <c r="C174" s="28" t="s">
        <v>895</v>
      </c>
      <c r="D174" s="31"/>
      <c r="E174" s="29" t="s">
        <v>754</v>
      </c>
      <c r="F174" s="20">
        <f t="shared" si="11"/>
        <v>50</v>
      </c>
      <c r="G174" s="20">
        <f t="shared" si="11"/>
        <v>50</v>
      </c>
    </row>
    <row r="175" spans="1:7" ht="12.75">
      <c r="A175" s="73"/>
      <c r="B175" s="31"/>
      <c r="C175" s="31"/>
      <c r="D175" s="28" t="s">
        <v>122</v>
      </c>
      <c r="E175" s="29" t="s">
        <v>65</v>
      </c>
      <c r="F175" s="20">
        <v>50</v>
      </c>
      <c r="G175" s="20">
        <v>50</v>
      </c>
    </row>
    <row r="176" spans="1:7" ht="25.5">
      <c r="A176" s="73"/>
      <c r="B176" s="31"/>
      <c r="C176" s="28" t="s">
        <v>252</v>
      </c>
      <c r="D176" s="28"/>
      <c r="E176" s="29" t="s">
        <v>728</v>
      </c>
      <c r="F176" s="20">
        <f>F177</f>
        <v>200</v>
      </c>
      <c r="G176" s="20">
        <f>G177</f>
        <v>200</v>
      </c>
    </row>
    <row r="177" spans="1:7" ht="25.5">
      <c r="A177" s="73"/>
      <c r="B177" s="31"/>
      <c r="C177" s="28" t="s">
        <v>887</v>
      </c>
      <c r="D177" s="44"/>
      <c r="E177" s="29" t="s">
        <v>889</v>
      </c>
      <c r="F177" s="20">
        <f>F178</f>
        <v>200</v>
      </c>
      <c r="G177" s="20">
        <f>G178</f>
        <v>200</v>
      </c>
    </row>
    <row r="178" spans="1:7" ht="25.5">
      <c r="A178" s="73"/>
      <c r="B178" s="31"/>
      <c r="C178" s="28" t="s">
        <v>888</v>
      </c>
      <c r="D178" s="44"/>
      <c r="E178" s="29" t="s">
        <v>890</v>
      </c>
      <c r="F178" s="20">
        <f>F179+F181</f>
        <v>200</v>
      </c>
      <c r="G178" s="20">
        <f>G179+G181</f>
        <v>200</v>
      </c>
    </row>
    <row r="179" spans="1:7" ht="25.5">
      <c r="A179" s="73"/>
      <c r="B179" s="31"/>
      <c r="C179" s="28" t="s">
        <v>891</v>
      </c>
      <c r="D179" s="28"/>
      <c r="E179" s="29" t="s">
        <v>178</v>
      </c>
      <c r="F179" s="20">
        <f>F180</f>
        <v>100</v>
      </c>
      <c r="G179" s="20">
        <f>G180</f>
        <v>100</v>
      </c>
    </row>
    <row r="180" spans="1:7" ht="12.75">
      <c r="A180" s="73"/>
      <c r="B180" s="31"/>
      <c r="C180" s="31"/>
      <c r="D180" s="28" t="s">
        <v>122</v>
      </c>
      <c r="E180" s="29" t="s">
        <v>65</v>
      </c>
      <c r="F180" s="20">
        <v>100</v>
      </c>
      <c r="G180" s="20">
        <v>100</v>
      </c>
    </row>
    <row r="181" spans="1:7" ht="25.5">
      <c r="A181" s="73"/>
      <c r="B181" s="31"/>
      <c r="C181" s="28" t="s">
        <v>892</v>
      </c>
      <c r="D181" s="28"/>
      <c r="E181" s="29" t="s">
        <v>253</v>
      </c>
      <c r="F181" s="20">
        <f>F182</f>
        <v>100</v>
      </c>
      <c r="G181" s="20">
        <f>G182</f>
        <v>100</v>
      </c>
    </row>
    <row r="182" spans="1:7" ht="12.75">
      <c r="A182" s="73"/>
      <c r="B182" s="31"/>
      <c r="C182" s="31"/>
      <c r="D182" s="28" t="s">
        <v>122</v>
      </c>
      <c r="E182" s="29" t="s">
        <v>65</v>
      </c>
      <c r="F182" s="20">
        <v>100</v>
      </c>
      <c r="G182" s="20">
        <v>100</v>
      </c>
    </row>
    <row r="183" spans="1:7" ht="12.75">
      <c r="A183" s="73"/>
      <c r="B183" s="24" t="s">
        <v>124</v>
      </c>
      <c r="C183" s="24"/>
      <c r="D183" s="24"/>
      <c r="E183" s="75" t="s">
        <v>125</v>
      </c>
      <c r="F183" s="72">
        <f>F184+F206+F211</f>
        <v>49487.700000000004</v>
      </c>
      <c r="G183" s="72">
        <f>G184+G206+G211</f>
        <v>48692.4</v>
      </c>
    </row>
    <row r="184" spans="1:7" ht="12.75">
      <c r="A184" s="166"/>
      <c r="B184" s="24" t="s">
        <v>126</v>
      </c>
      <c r="C184" s="24"/>
      <c r="D184" s="24"/>
      <c r="E184" s="75" t="s">
        <v>127</v>
      </c>
      <c r="F184" s="72">
        <f>F185</f>
        <v>15021.7</v>
      </c>
      <c r="G184" s="72">
        <f>G185</f>
        <v>14825.7</v>
      </c>
    </row>
    <row r="185" spans="1:7" ht="25.5">
      <c r="A185" s="73"/>
      <c r="B185" s="31"/>
      <c r="C185" s="31" t="s">
        <v>203</v>
      </c>
      <c r="D185" s="31"/>
      <c r="E185" s="29" t="s">
        <v>108</v>
      </c>
      <c r="F185" s="20">
        <f>F190+F196+F186</f>
        <v>15021.7</v>
      </c>
      <c r="G185" s="20">
        <f>G190+G196+G186</f>
        <v>14825.7</v>
      </c>
    </row>
    <row r="186" spans="1:7" ht="25.5">
      <c r="A186" s="73"/>
      <c r="B186" s="31"/>
      <c r="C186" s="28" t="s">
        <v>232</v>
      </c>
      <c r="D186" s="31"/>
      <c r="E186" s="29" t="s">
        <v>233</v>
      </c>
      <c r="F186" s="20">
        <f aca="true" t="shared" si="12" ref="F186:G188">F187</f>
        <v>7696</v>
      </c>
      <c r="G186" s="20">
        <f t="shared" si="12"/>
        <v>7500</v>
      </c>
    </row>
    <row r="187" spans="1:7" ht="25.5">
      <c r="A187" s="73"/>
      <c r="B187" s="31"/>
      <c r="C187" s="28" t="s">
        <v>234</v>
      </c>
      <c r="D187" s="31"/>
      <c r="E187" s="29" t="s">
        <v>235</v>
      </c>
      <c r="F187" s="20">
        <f t="shared" si="12"/>
        <v>7696</v>
      </c>
      <c r="G187" s="20">
        <f t="shared" si="12"/>
        <v>7500</v>
      </c>
    </row>
    <row r="188" spans="1:7" ht="25.5">
      <c r="A188" s="73"/>
      <c r="B188" s="31"/>
      <c r="C188" s="31" t="s">
        <v>744</v>
      </c>
      <c r="D188" s="34"/>
      <c r="E188" s="279" t="s">
        <v>745</v>
      </c>
      <c r="F188" s="20">
        <f t="shared" si="12"/>
        <v>7696</v>
      </c>
      <c r="G188" s="20">
        <f t="shared" si="12"/>
        <v>7500</v>
      </c>
    </row>
    <row r="189" spans="1:7" ht="25.5">
      <c r="A189" s="73"/>
      <c r="B189" s="31"/>
      <c r="C189" s="58"/>
      <c r="D189" s="58">
        <v>400</v>
      </c>
      <c r="E189" s="57" t="s">
        <v>128</v>
      </c>
      <c r="F189" s="20">
        <v>7696</v>
      </c>
      <c r="G189" s="20">
        <v>7500</v>
      </c>
    </row>
    <row r="190" spans="1:7" ht="12.75">
      <c r="A190" s="73"/>
      <c r="B190" s="31"/>
      <c r="C190" s="31" t="s">
        <v>236</v>
      </c>
      <c r="D190" s="31"/>
      <c r="E190" s="29" t="s">
        <v>172</v>
      </c>
      <c r="F190" s="20">
        <f>F191</f>
        <v>2171.8</v>
      </c>
      <c r="G190" s="20">
        <f>G191</f>
        <v>2171.8</v>
      </c>
    </row>
    <row r="191" spans="1:7" ht="25.5">
      <c r="A191" s="73"/>
      <c r="B191" s="31"/>
      <c r="C191" s="31" t="s">
        <v>883</v>
      </c>
      <c r="D191" s="31"/>
      <c r="E191" s="29" t="s">
        <v>238</v>
      </c>
      <c r="F191" s="20">
        <f>F192+F194</f>
        <v>2171.8</v>
      </c>
      <c r="G191" s="20">
        <f>G192+G194</f>
        <v>2171.8</v>
      </c>
    </row>
    <row r="192" spans="1:7" ht="12.75">
      <c r="A192" s="73"/>
      <c r="B192" s="31"/>
      <c r="C192" s="31" t="s">
        <v>239</v>
      </c>
      <c r="D192" s="31"/>
      <c r="E192" s="29" t="s">
        <v>240</v>
      </c>
      <c r="F192" s="20">
        <f>F193</f>
        <v>582</v>
      </c>
      <c r="G192" s="20">
        <f>G193</f>
        <v>582</v>
      </c>
    </row>
    <row r="193" spans="1:7" ht="12.75">
      <c r="A193" s="73"/>
      <c r="B193" s="31"/>
      <c r="C193" s="31"/>
      <c r="D193" s="28" t="s">
        <v>122</v>
      </c>
      <c r="E193" s="29" t="s">
        <v>65</v>
      </c>
      <c r="F193" s="20">
        <v>582</v>
      </c>
      <c r="G193" s="20">
        <v>582</v>
      </c>
    </row>
    <row r="194" spans="1:7" ht="51">
      <c r="A194" s="73"/>
      <c r="B194" s="31"/>
      <c r="C194" s="31" t="s">
        <v>241</v>
      </c>
      <c r="D194" s="28"/>
      <c r="E194" s="29" t="s">
        <v>242</v>
      </c>
      <c r="F194" s="20">
        <f>F195</f>
        <v>1589.8</v>
      </c>
      <c r="G194" s="20">
        <f>G195</f>
        <v>1589.8</v>
      </c>
    </row>
    <row r="195" spans="1:7" ht="12.75">
      <c r="A195" s="73"/>
      <c r="B195" s="31"/>
      <c r="C195" s="32"/>
      <c r="D195" s="28" t="s">
        <v>122</v>
      </c>
      <c r="E195" s="29" t="s">
        <v>65</v>
      </c>
      <c r="F195" s="20">
        <v>1589.8</v>
      </c>
      <c r="G195" s="20">
        <v>1589.8</v>
      </c>
    </row>
    <row r="196" spans="1:7" ht="25.5">
      <c r="A196" s="73"/>
      <c r="B196" s="31"/>
      <c r="C196" s="32" t="s">
        <v>237</v>
      </c>
      <c r="D196" s="45"/>
      <c r="E196" s="29" t="s">
        <v>173</v>
      </c>
      <c r="F196" s="20">
        <f>F197</f>
        <v>5153.900000000001</v>
      </c>
      <c r="G196" s="20">
        <f>G197</f>
        <v>5153.900000000001</v>
      </c>
    </row>
    <row r="197" spans="1:7" ht="25.5">
      <c r="A197" s="73"/>
      <c r="B197" s="31"/>
      <c r="C197" s="32" t="s">
        <v>884</v>
      </c>
      <c r="D197" s="45"/>
      <c r="E197" s="29" t="s">
        <v>244</v>
      </c>
      <c r="F197" s="20">
        <f>F198+F200+F202+F204</f>
        <v>5153.900000000001</v>
      </c>
      <c r="G197" s="20">
        <f>G198+G200+G202+G204</f>
        <v>5153.900000000001</v>
      </c>
    </row>
    <row r="198" spans="1:7" ht="25.5">
      <c r="A198" s="73"/>
      <c r="B198" s="31"/>
      <c r="C198" s="32" t="s">
        <v>246</v>
      </c>
      <c r="D198" s="45"/>
      <c r="E198" s="33" t="s">
        <v>537</v>
      </c>
      <c r="F198" s="20">
        <f>F199</f>
        <v>1829.7</v>
      </c>
      <c r="G198" s="20">
        <f>G199</f>
        <v>1829.7</v>
      </c>
    </row>
    <row r="199" spans="1:7" ht="25.5">
      <c r="A199" s="73"/>
      <c r="B199" s="31"/>
      <c r="C199" s="31"/>
      <c r="D199" s="38">
        <v>600</v>
      </c>
      <c r="E199" s="39" t="s">
        <v>89</v>
      </c>
      <c r="F199" s="20">
        <v>1829.7</v>
      </c>
      <c r="G199" s="20">
        <v>1829.7</v>
      </c>
    </row>
    <row r="200" spans="1:7" ht="38.25">
      <c r="A200" s="73"/>
      <c r="B200" s="31"/>
      <c r="C200" s="32" t="s">
        <v>247</v>
      </c>
      <c r="D200" s="45"/>
      <c r="E200" s="60" t="s">
        <v>22</v>
      </c>
      <c r="F200" s="20">
        <f>F201</f>
        <v>558.1</v>
      </c>
      <c r="G200" s="20">
        <f>G201</f>
        <v>558.1</v>
      </c>
    </row>
    <row r="201" spans="1:7" ht="25.5">
      <c r="A201" s="73"/>
      <c r="B201" s="31"/>
      <c r="C201" s="32"/>
      <c r="D201" s="38">
        <v>600</v>
      </c>
      <c r="E201" s="39" t="s">
        <v>89</v>
      </c>
      <c r="F201" s="20">
        <v>558.1</v>
      </c>
      <c r="G201" s="20">
        <v>558.1</v>
      </c>
    </row>
    <row r="202" spans="1:7" ht="25.5">
      <c r="A202" s="73"/>
      <c r="B202" s="31"/>
      <c r="C202" s="32" t="s">
        <v>251</v>
      </c>
      <c r="D202" s="45"/>
      <c r="E202" s="60" t="s">
        <v>33</v>
      </c>
      <c r="F202" s="20">
        <f>F203</f>
        <v>1779.3</v>
      </c>
      <c r="G202" s="20">
        <f>G203</f>
        <v>1779.3</v>
      </c>
    </row>
    <row r="203" spans="1:7" ht="25.5">
      <c r="A203" s="73"/>
      <c r="B203" s="31"/>
      <c r="C203" s="32"/>
      <c r="D203" s="38">
        <v>600</v>
      </c>
      <c r="E203" s="39" t="s">
        <v>89</v>
      </c>
      <c r="F203" s="20">
        <v>1779.3</v>
      </c>
      <c r="G203" s="20">
        <v>1779.3</v>
      </c>
    </row>
    <row r="204" spans="1:7" ht="12.75">
      <c r="A204" s="73"/>
      <c r="B204" s="31"/>
      <c r="C204" s="32" t="s">
        <v>30</v>
      </c>
      <c r="D204" s="45"/>
      <c r="E204" s="54" t="s">
        <v>35</v>
      </c>
      <c r="F204" s="20">
        <f>F205</f>
        <v>986.8</v>
      </c>
      <c r="G204" s="20">
        <f>G205</f>
        <v>986.8</v>
      </c>
    </row>
    <row r="205" spans="1:7" ht="25.5">
      <c r="A205" s="73"/>
      <c r="B205" s="31"/>
      <c r="C205" s="32"/>
      <c r="D205" s="38">
        <v>600</v>
      </c>
      <c r="E205" s="39" t="s">
        <v>89</v>
      </c>
      <c r="F205" s="20">
        <v>986.8</v>
      </c>
      <c r="G205" s="20">
        <v>986.8</v>
      </c>
    </row>
    <row r="206" spans="1:7" ht="12.75">
      <c r="A206" s="166"/>
      <c r="B206" s="24" t="s">
        <v>130</v>
      </c>
      <c r="C206" s="24"/>
      <c r="D206" s="24"/>
      <c r="E206" s="26" t="s">
        <v>131</v>
      </c>
      <c r="F206" s="72">
        <f>F207</f>
        <v>611.8</v>
      </c>
      <c r="G206" s="72">
        <f>G207</f>
        <v>611.8</v>
      </c>
    </row>
    <row r="207" spans="1:7" ht="25.5">
      <c r="A207" s="73"/>
      <c r="B207" s="31"/>
      <c r="C207" s="28" t="s">
        <v>203</v>
      </c>
      <c r="D207" s="31"/>
      <c r="E207" s="29" t="s">
        <v>108</v>
      </c>
      <c r="F207" s="20">
        <f aca="true" t="shared" si="13" ref="F207:G209">F208</f>
        <v>611.8</v>
      </c>
      <c r="G207" s="20">
        <f t="shared" si="13"/>
        <v>611.8</v>
      </c>
    </row>
    <row r="208" spans="1:7" ht="18" customHeight="1">
      <c r="A208" s="73"/>
      <c r="B208" s="31"/>
      <c r="C208" s="31" t="s">
        <v>944</v>
      </c>
      <c r="D208" s="31"/>
      <c r="E208" s="29" t="s">
        <v>215</v>
      </c>
      <c r="F208" s="20">
        <f t="shared" si="13"/>
        <v>611.8</v>
      </c>
      <c r="G208" s="20">
        <f t="shared" si="13"/>
        <v>611.8</v>
      </c>
    </row>
    <row r="209" spans="1:7" ht="25.5">
      <c r="A209" s="73"/>
      <c r="B209" s="31"/>
      <c r="C209" s="31" t="s">
        <v>217</v>
      </c>
      <c r="D209" s="31"/>
      <c r="E209" s="29" t="s">
        <v>216</v>
      </c>
      <c r="F209" s="20">
        <f t="shared" si="13"/>
        <v>611.8</v>
      </c>
      <c r="G209" s="20">
        <f t="shared" si="13"/>
        <v>611.8</v>
      </c>
    </row>
    <row r="210" spans="1:7" ht="12.75">
      <c r="A210" s="73"/>
      <c r="B210" s="31"/>
      <c r="C210" s="31"/>
      <c r="D210" s="31">
        <v>200</v>
      </c>
      <c r="E210" s="29" t="s">
        <v>65</v>
      </c>
      <c r="F210" s="20">
        <v>611.8</v>
      </c>
      <c r="G210" s="20">
        <v>611.8</v>
      </c>
    </row>
    <row r="211" spans="1:7" ht="12.75">
      <c r="A211" s="166"/>
      <c r="B211" s="24" t="s">
        <v>132</v>
      </c>
      <c r="C211" s="24"/>
      <c r="D211" s="24"/>
      <c r="E211" s="75" t="s">
        <v>133</v>
      </c>
      <c r="F211" s="72">
        <f>F217+F212+F249</f>
        <v>33854.200000000004</v>
      </c>
      <c r="G211" s="72">
        <f>G217+G212+G249</f>
        <v>33254.9</v>
      </c>
    </row>
    <row r="212" spans="1:7" ht="25.5">
      <c r="A212" s="166"/>
      <c r="B212" s="24"/>
      <c r="C212" s="28" t="s">
        <v>195</v>
      </c>
      <c r="D212" s="31"/>
      <c r="E212" s="29" t="s">
        <v>116</v>
      </c>
      <c r="F212" s="20">
        <f aca="true" t="shared" si="14" ref="F212:G215">F213</f>
        <v>1000</v>
      </c>
      <c r="G212" s="20">
        <f t="shared" si="14"/>
        <v>1000</v>
      </c>
    </row>
    <row r="213" spans="1:7" ht="25.5">
      <c r="A213" s="166"/>
      <c r="B213" s="24"/>
      <c r="C213" s="34" t="s">
        <v>557</v>
      </c>
      <c r="D213" s="34"/>
      <c r="E213" s="29" t="s">
        <v>556</v>
      </c>
      <c r="F213" s="20">
        <f t="shared" si="14"/>
        <v>1000</v>
      </c>
      <c r="G213" s="20">
        <f t="shared" si="14"/>
        <v>1000</v>
      </c>
    </row>
    <row r="214" spans="1:7" ht="25.5">
      <c r="A214" s="166"/>
      <c r="B214" s="24"/>
      <c r="C214" s="34" t="s">
        <v>827</v>
      </c>
      <c r="D214" s="34"/>
      <c r="E214" s="29" t="s">
        <v>558</v>
      </c>
      <c r="F214" s="20">
        <f t="shared" si="14"/>
        <v>1000</v>
      </c>
      <c r="G214" s="20">
        <f t="shared" si="14"/>
        <v>1000</v>
      </c>
    </row>
    <row r="215" spans="1:7" ht="25.5">
      <c r="A215" s="166"/>
      <c r="B215" s="24"/>
      <c r="C215" s="34" t="s">
        <v>604</v>
      </c>
      <c r="D215" s="34"/>
      <c r="E215" s="29" t="s">
        <v>605</v>
      </c>
      <c r="F215" s="20">
        <f t="shared" si="14"/>
        <v>1000</v>
      </c>
      <c r="G215" s="20">
        <f t="shared" si="14"/>
        <v>1000</v>
      </c>
    </row>
    <row r="216" spans="1:7" ht="25.5">
      <c r="A216" s="166"/>
      <c r="B216" s="24"/>
      <c r="C216" s="31"/>
      <c r="D216" s="34">
        <v>400</v>
      </c>
      <c r="E216" s="39" t="s">
        <v>128</v>
      </c>
      <c r="F216" s="20">
        <v>1000</v>
      </c>
      <c r="G216" s="20">
        <v>1000</v>
      </c>
    </row>
    <row r="217" spans="1:7" ht="25.5">
      <c r="A217" s="73"/>
      <c r="B217" s="31"/>
      <c r="C217" s="28" t="s">
        <v>203</v>
      </c>
      <c r="D217" s="31"/>
      <c r="E217" s="29" t="s">
        <v>108</v>
      </c>
      <c r="F217" s="20">
        <f>F218+F243</f>
        <v>31698.800000000003</v>
      </c>
      <c r="G217" s="20">
        <f>G218+G243</f>
        <v>31099.5</v>
      </c>
    </row>
    <row r="218" spans="1:7" ht="25.5">
      <c r="A218" s="73"/>
      <c r="B218" s="31"/>
      <c r="C218" s="28" t="s">
        <v>204</v>
      </c>
      <c r="D218" s="31"/>
      <c r="E218" s="29" t="s">
        <v>134</v>
      </c>
      <c r="F218" s="20">
        <f>F219+F231+F236</f>
        <v>26132.2</v>
      </c>
      <c r="G218" s="20">
        <f>G219+G231+G236</f>
        <v>25532.9</v>
      </c>
    </row>
    <row r="219" spans="1:7" ht="12.75">
      <c r="A219" s="73"/>
      <c r="B219" s="31"/>
      <c r="C219" s="28" t="s">
        <v>876</v>
      </c>
      <c r="D219" s="38"/>
      <c r="E219" s="39" t="s">
        <v>202</v>
      </c>
      <c r="F219" s="20">
        <f>F220+F222+F225+F227+F230</f>
        <v>12585.800000000001</v>
      </c>
      <c r="G219" s="20">
        <f>G220+G222+G225+G227+G230</f>
        <v>12585.800000000001</v>
      </c>
    </row>
    <row r="220" spans="1:7" ht="12.75">
      <c r="A220" s="73"/>
      <c r="B220" s="31"/>
      <c r="C220" s="28" t="s">
        <v>205</v>
      </c>
      <c r="D220" s="38"/>
      <c r="E220" s="53" t="s">
        <v>137</v>
      </c>
      <c r="F220" s="20">
        <f>F221</f>
        <v>10512.7</v>
      </c>
      <c r="G220" s="20">
        <f>G221</f>
        <v>10512.7</v>
      </c>
    </row>
    <row r="221" spans="1:7" ht="25.5">
      <c r="A221" s="73"/>
      <c r="B221" s="31"/>
      <c r="C221" s="28"/>
      <c r="D221" s="38">
        <v>600</v>
      </c>
      <c r="E221" s="39" t="s">
        <v>89</v>
      </c>
      <c r="F221" s="20">
        <v>10512.7</v>
      </c>
      <c r="G221" s="20">
        <v>10512.7</v>
      </c>
    </row>
    <row r="222" spans="1:7" ht="12.75">
      <c r="A222" s="73"/>
      <c r="B222" s="31"/>
      <c r="C222" s="28" t="s">
        <v>206</v>
      </c>
      <c r="D222" s="38"/>
      <c r="E222" s="55" t="s">
        <v>138</v>
      </c>
      <c r="F222" s="20">
        <f>F223+F224</f>
        <v>1013.1</v>
      </c>
      <c r="G222" s="20">
        <f>G223+G224</f>
        <v>1013.1</v>
      </c>
    </row>
    <row r="223" spans="1:7" ht="25.5">
      <c r="A223" s="73"/>
      <c r="B223" s="31"/>
      <c r="C223" s="31"/>
      <c r="D223" s="38">
        <v>600</v>
      </c>
      <c r="E223" s="39" t="s">
        <v>89</v>
      </c>
      <c r="F223" s="20">
        <v>513.1</v>
      </c>
      <c r="G223" s="20">
        <v>513.1</v>
      </c>
    </row>
    <row r="224" spans="1:7" ht="12.75">
      <c r="A224" s="73"/>
      <c r="B224" s="31"/>
      <c r="C224" s="31"/>
      <c r="D224" s="31">
        <v>200</v>
      </c>
      <c r="E224" s="29" t="s">
        <v>65</v>
      </c>
      <c r="F224" s="20">
        <v>500</v>
      </c>
      <c r="G224" s="20">
        <v>500</v>
      </c>
    </row>
    <row r="225" spans="1:7" ht="12.75">
      <c r="A225" s="73"/>
      <c r="B225" s="31"/>
      <c r="C225" s="28" t="s">
        <v>207</v>
      </c>
      <c r="D225" s="38"/>
      <c r="E225" s="29" t="s">
        <v>139</v>
      </c>
      <c r="F225" s="20">
        <f>F226</f>
        <v>400</v>
      </c>
      <c r="G225" s="20">
        <f>G226</f>
        <v>400</v>
      </c>
    </row>
    <row r="226" spans="1:7" ht="25.5">
      <c r="A226" s="73"/>
      <c r="B226" s="31"/>
      <c r="C226" s="31"/>
      <c r="D226" s="38">
        <v>600</v>
      </c>
      <c r="E226" s="39" t="s">
        <v>89</v>
      </c>
      <c r="F226" s="20">
        <v>400</v>
      </c>
      <c r="G226" s="20">
        <v>400</v>
      </c>
    </row>
    <row r="227" spans="1:7" ht="15" customHeight="1">
      <c r="A227" s="73"/>
      <c r="B227" s="31"/>
      <c r="C227" s="28" t="s">
        <v>208</v>
      </c>
      <c r="D227" s="38"/>
      <c r="E227" s="29" t="s">
        <v>725</v>
      </c>
      <c r="F227" s="20">
        <f>F228</f>
        <v>160</v>
      </c>
      <c r="G227" s="20">
        <f>G228</f>
        <v>160</v>
      </c>
    </row>
    <row r="228" spans="1:7" ht="25.5">
      <c r="A228" s="73"/>
      <c r="B228" s="31"/>
      <c r="C228" s="31"/>
      <c r="D228" s="38">
        <v>600</v>
      </c>
      <c r="E228" s="39" t="s">
        <v>89</v>
      </c>
      <c r="F228" s="20">
        <v>160</v>
      </c>
      <c r="G228" s="20">
        <v>160</v>
      </c>
    </row>
    <row r="229" spans="1:7" ht="12.75">
      <c r="A229" s="73"/>
      <c r="B229" s="31"/>
      <c r="C229" s="28" t="s">
        <v>762</v>
      </c>
      <c r="D229" s="38"/>
      <c r="E229" s="39" t="s">
        <v>761</v>
      </c>
      <c r="F229" s="20">
        <f>F230</f>
        <v>500</v>
      </c>
      <c r="G229" s="20">
        <f>G230</f>
        <v>500</v>
      </c>
    </row>
    <row r="230" spans="1:7" ht="25.5">
      <c r="A230" s="73"/>
      <c r="B230" s="31"/>
      <c r="C230" s="31"/>
      <c r="D230" s="38">
        <v>600</v>
      </c>
      <c r="E230" s="39" t="s">
        <v>89</v>
      </c>
      <c r="F230" s="20">
        <v>500</v>
      </c>
      <c r="G230" s="20">
        <v>500</v>
      </c>
    </row>
    <row r="231" spans="1:7" ht="12.75">
      <c r="A231" s="73"/>
      <c r="B231" s="31"/>
      <c r="C231" s="31" t="s">
        <v>877</v>
      </c>
      <c r="D231" s="38"/>
      <c r="E231" s="47" t="s">
        <v>209</v>
      </c>
      <c r="F231" s="20">
        <f>F232+F234</f>
        <v>223.5</v>
      </c>
      <c r="G231" s="20">
        <f>G232+G234</f>
        <v>223.5</v>
      </c>
    </row>
    <row r="232" spans="1:7" ht="25.5">
      <c r="A232" s="73"/>
      <c r="B232" s="31"/>
      <c r="C232" s="31" t="s">
        <v>210</v>
      </c>
      <c r="D232" s="38"/>
      <c r="E232" s="29" t="s">
        <v>140</v>
      </c>
      <c r="F232" s="20">
        <f>F233</f>
        <v>200</v>
      </c>
      <c r="G232" s="20">
        <f>G233</f>
        <v>200</v>
      </c>
    </row>
    <row r="233" spans="1:7" ht="25.5">
      <c r="A233" s="73"/>
      <c r="B233" s="31"/>
      <c r="C233" s="31"/>
      <c r="D233" s="38">
        <v>600</v>
      </c>
      <c r="E233" s="39" t="s">
        <v>89</v>
      </c>
      <c r="F233" s="20">
        <v>200</v>
      </c>
      <c r="G233" s="20">
        <v>200</v>
      </c>
    </row>
    <row r="234" spans="1:7" ht="38.25">
      <c r="A234" s="73"/>
      <c r="B234" s="31"/>
      <c r="C234" s="31" t="s">
        <v>280</v>
      </c>
      <c r="D234" s="56"/>
      <c r="E234" s="57" t="s">
        <v>279</v>
      </c>
      <c r="F234" s="20">
        <f>F235</f>
        <v>23.5</v>
      </c>
      <c r="G234" s="20">
        <f>G235</f>
        <v>23.5</v>
      </c>
    </row>
    <row r="235" spans="1:7" ht="25.5">
      <c r="A235" s="73"/>
      <c r="B235" s="31"/>
      <c r="C235" s="31"/>
      <c r="D235" s="38">
        <v>600</v>
      </c>
      <c r="E235" s="39" t="s">
        <v>89</v>
      </c>
      <c r="F235" s="20">
        <v>23.5</v>
      </c>
      <c r="G235" s="20">
        <v>23.5</v>
      </c>
    </row>
    <row r="236" spans="1:7" ht="16.5" customHeight="1">
      <c r="A236" s="73"/>
      <c r="B236" s="31"/>
      <c r="C236" s="31" t="s">
        <v>878</v>
      </c>
      <c r="D236" s="31"/>
      <c r="E236" s="29" t="s">
        <v>211</v>
      </c>
      <c r="F236" s="20">
        <f>F237+F239+F241</f>
        <v>13322.9</v>
      </c>
      <c r="G236" s="20">
        <f>G237+G239+G241</f>
        <v>12723.6</v>
      </c>
    </row>
    <row r="237" spans="1:7" ht="25.5">
      <c r="A237" s="73"/>
      <c r="B237" s="31"/>
      <c r="C237" s="31" t="s">
        <v>212</v>
      </c>
      <c r="D237" s="31"/>
      <c r="E237" s="29" t="s">
        <v>135</v>
      </c>
      <c r="F237" s="20">
        <f>F238</f>
        <v>8500</v>
      </c>
      <c r="G237" s="20">
        <f>G238</f>
        <v>8500</v>
      </c>
    </row>
    <row r="238" spans="1:7" ht="25.5">
      <c r="A238" s="73"/>
      <c r="B238" s="31"/>
      <c r="C238" s="31"/>
      <c r="D238" s="38">
        <v>600</v>
      </c>
      <c r="E238" s="39" t="s">
        <v>89</v>
      </c>
      <c r="F238" s="20">
        <v>8500</v>
      </c>
      <c r="G238" s="20">
        <v>8500</v>
      </c>
    </row>
    <row r="239" spans="1:7" ht="12.75">
      <c r="A239" s="73"/>
      <c r="B239" s="31"/>
      <c r="C239" s="31" t="s">
        <v>213</v>
      </c>
      <c r="D239" s="31"/>
      <c r="E239" s="29" t="s">
        <v>136</v>
      </c>
      <c r="F239" s="20">
        <f>F240</f>
        <v>3000</v>
      </c>
      <c r="G239" s="20">
        <f>G240</f>
        <v>3000</v>
      </c>
    </row>
    <row r="240" spans="1:7" ht="25.5">
      <c r="A240" s="73"/>
      <c r="B240" s="31"/>
      <c r="C240" s="31"/>
      <c r="D240" s="38">
        <v>600</v>
      </c>
      <c r="E240" s="39" t="s">
        <v>89</v>
      </c>
      <c r="F240" s="20">
        <v>3000</v>
      </c>
      <c r="G240" s="20">
        <v>3000</v>
      </c>
    </row>
    <row r="241" spans="1:7" ht="25.5">
      <c r="A241" s="73"/>
      <c r="B241" s="31"/>
      <c r="C241" s="31" t="s">
        <v>535</v>
      </c>
      <c r="D241" s="38"/>
      <c r="E241" s="39" t="s">
        <v>536</v>
      </c>
      <c r="F241" s="20">
        <f>F242</f>
        <v>1822.9</v>
      </c>
      <c r="G241" s="20">
        <f>G242</f>
        <v>1223.6</v>
      </c>
    </row>
    <row r="242" spans="1:7" ht="25.5">
      <c r="A242" s="73"/>
      <c r="B242" s="31"/>
      <c r="C242" s="31"/>
      <c r="D242" s="38">
        <v>600</v>
      </c>
      <c r="E242" s="39" t="s">
        <v>89</v>
      </c>
      <c r="F242" s="20">
        <v>1822.9</v>
      </c>
      <c r="G242" s="20">
        <v>1223.6</v>
      </c>
    </row>
    <row r="243" spans="1:7" ht="25.5">
      <c r="A243" s="73"/>
      <c r="B243" s="31"/>
      <c r="C243" s="32" t="s">
        <v>237</v>
      </c>
      <c r="D243" s="45"/>
      <c r="E243" s="29" t="s">
        <v>173</v>
      </c>
      <c r="F243" s="20">
        <f>F244</f>
        <v>5566.6</v>
      </c>
      <c r="G243" s="20">
        <f>G244</f>
        <v>5566.6</v>
      </c>
    </row>
    <row r="244" spans="1:7" ht="25.5">
      <c r="A244" s="73"/>
      <c r="B244" s="31"/>
      <c r="C244" s="32" t="s">
        <v>884</v>
      </c>
      <c r="D244" s="45"/>
      <c r="E244" s="29" t="s">
        <v>244</v>
      </c>
      <c r="F244" s="20">
        <f>F245+F247</f>
        <v>5566.6</v>
      </c>
      <c r="G244" s="20">
        <f>G245+G247</f>
        <v>5566.6</v>
      </c>
    </row>
    <row r="245" spans="1:7" ht="12.75">
      <c r="A245" s="73"/>
      <c r="B245" s="31"/>
      <c r="C245" s="32" t="s">
        <v>248</v>
      </c>
      <c r="D245" s="31"/>
      <c r="E245" s="59" t="s">
        <v>20</v>
      </c>
      <c r="F245" s="20">
        <f>F246</f>
        <v>4266.3</v>
      </c>
      <c r="G245" s="20">
        <f>G246</f>
        <v>4266.3</v>
      </c>
    </row>
    <row r="246" spans="1:7" ht="25.5">
      <c r="A246" s="73"/>
      <c r="B246" s="31"/>
      <c r="C246" s="31"/>
      <c r="D246" s="38">
        <v>600</v>
      </c>
      <c r="E246" s="39" t="s">
        <v>89</v>
      </c>
      <c r="F246" s="20">
        <v>4266.3</v>
      </c>
      <c r="G246" s="20">
        <v>4266.3</v>
      </c>
    </row>
    <row r="247" spans="1:7" ht="12.75">
      <c r="A247" s="73"/>
      <c r="B247" s="31"/>
      <c r="C247" s="32" t="s">
        <v>250</v>
      </c>
      <c r="D247" s="31"/>
      <c r="E247" s="29" t="s">
        <v>541</v>
      </c>
      <c r="F247" s="20">
        <f>F248</f>
        <v>1300.3</v>
      </c>
      <c r="G247" s="20">
        <f>G248</f>
        <v>1300.3</v>
      </c>
    </row>
    <row r="248" spans="1:7" ht="25.5">
      <c r="A248" s="73"/>
      <c r="B248" s="31"/>
      <c r="C248" s="31"/>
      <c r="D248" s="38">
        <v>600</v>
      </c>
      <c r="E248" s="39" t="s">
        <v>89</v>
      </c>
      <c r="F248" s="20">
        <v>1300.3</v>
      </c>
      <c r="G248" s="20">
        <v>1300.3</v>
      </c>
    </row>
    <row r="249" spans="1:7" ht="25.5">
      <c r="A249" s="73"/>
      <c r="B249" s="31"/>
      <c r="C249" s="50" t="s">
        <v>281</v>
      </c>
      <c r="D249" s="31"/>
      <c r="E249" s="29" t="s">
        <v>282</v>
      </c>
      <c r="F249" s="20">
        <f aca="true" t="shared" si="15" ref="F249:G251">F250</f>
        <v>1155.4</v>
      </c>
      <c r="G249" s="20">
        <f t="shared" si="15"/>
        <v>1155.4</v>
      </c>
    </row>
    <row r="250" spans="1:7" ht="25.5">
      <c r="A250" s="73"/>
      <c r="B250" s="31"/>
      <c r="C250" s="23" t="s">
        <v>317</v>
      </c>
      <c r="D250" s="31"/>
      <c r="E250" s="29" t="s">
        <v>283</v>
      </c>
      <c r="F250" s="20">
        <f t="shared" si="15"/>
        <v>1155.4</v>
      </c>
      <c r="G250" s="20">
        <f t="shared" si="15"/>
        <v>1155.4</v>
      </c>
    </row>
    <row r="251" spans="1:7" ht="12.75">
      <c r="A251" s="73"/>
      <c r="B251" s="31"/>
      <c r="C251" s="23" t="s">
        <v>315</v>
      </c>
      <c r="D251" s="31"/>
      <c r="E251" s="29" t="s">
        <v>316</v>
      </c>
      <c r="F251" s="20">
        <f t="shared" si="15"/>
        <v>1155.4</v>
      </c>
      <c r="G251" s="20">
        <f t="shared" si="15"/>
        <v>1155.4</v>
      </c>
    </row>
    <row r="252" spans="1:7" ht="12.75">
      <c r="A252" s="73"/>
      <c r="B252" s="31"/>
      <c r="C252" s="23"/>
      <c r="D252" s="31">
        <v>200</v>
      </c>
      <c r="E252" s="29" t="s">
        <v>65</v>
      </c>
      <c r="F252" s="20">
        <v>1155.4</v>
      </c>
      <c r="G252" s="20">
        <v>1155.4</v>
      </c>
    </row>
    <row r="253" spans="1:7" ht="12.75">
      <c r="A253" s="73"/>
      <c r="B253" s="24" t="s">
        <v>141</v>
      </c>
      <c r="C253" s="24"/>
      <c r="D253" s="24"/>
      <c r="E253" s="26" t="s">
        <v>142</v>
      </c>
      <c r="F253" s="72">
        <f>F254</f>
        <v>30204.5</v>
      </c>
      <c r="G253" s="72">
        <f>G254</f>
        <v>30204.5</v>
      </c>
    </row>
    <row r="254" spans="1:7" ht="12.75">
      <c r="A254" s="166"/>
      <c r="B254" s="24" t="s">
        <v>143</v>
      </c>
      <c r="C254" s="24"/>
      <c r="D254" s="24"/>
      <c r="E254" s="26" t="s">
        <v>144</v>
      </c>
      <c r="F254" s="72">
        <f>F255+F294</f>
        <v>30204.5</v>
      </c>
      <c r="G254" s="72">
        <f>G255+G294</f>
        <v>30204.5</v>
      </c>
    </row>
    <row r="255" spans="1:7" ht="25.5">
      <c r="A255" s="73"/>
      <c r="B255" s="31"/>
      <c r="C255" s="28" t="s">
        <v>183</v>
      </c>
      <c r="D255" s="31"/>
      <c r="E255" s="29" t="s">
        <v>145</v>
      </c>
      <c r="F255" s="20">
        <f>F256+F264+F270</f>
        <v>26387.7</v>
      </c>
      <c r="G255" s="20">
        <f>G256+G264+G270</f>
        <v>26287.7</v>
      </c>
    </row>
    <row r="256" spans="1:7" ht="12.75">
      <c r="A256" s="73"/>
      <c r="B256" s="31"/>
      <c r="C256" s="28" t="s">
        <v>184</v>
      </c>
      <c r="D256" s="31"/>
      <c r="E256" s="29" t="s">
        <v>146</v>
      </c>
      <c r="F256" s="20">
        <f>F257</f>
        <v>5310.5</v>
      </c>
      <c r="G256" s="20">
        <f>G257</f>
        <v>5310.5</v>
      </c>
    </row>
    <row r="257" spans="1:7" ht="38.25">
      <c r="A257" s="73"/>
      <c r="B257" s="31"/>
      <c r="C257" s="28" t="s">
        <v>782</v>
      </c>
      <c r="D257" s="31"/>
      <c r="E257" s="29" t="s">
        <v>789</v>
      </c>
      <c r="F257" s="20">
        <f>F258+F260+F262</f>
        <v>5310.5</v>
      </c>
      <c r="G257" s="20">
        <f>G258+G260+G262</f>
        <v>5310.5</v>
      </c>
    </row>
    <row r="258" spans="1:7" ht="25.5">
      <c r="A258" s="73"/>
      <c r="B258" s="31"/>
      <c r="C258" s="28" t="s">
        <v>783</v>
      </c>
      <c r="D258" s="31"/>
      <c r="E258" s="39" t="s">
        <v>4</v>
      </c>
      <c r="F258" s="20">
        <f>F259</f>
        <v>2198.8</v>
      </c>
      <c r="G258" s="20">
        <f>G259</f>
        <v>2198.8</v>
      </c>
    </row>
    <row r="259" spans="1:7" ht="25.5">
      <c r="A259" s="73"/>
      <c r="B259" s="31"/>
      <c r="C259" s="31"/>
      <c r="D259" s="38">
        <v>600</v>
      </c>
      <c r="E259" s="39" t="s">
        <v>89</v>
      </c>
      <c r="F259" s="20">
        <v>2198.8</v>
      </c>
      <c r="G259" s="20">
        <v>2198.8</v>
      </c>
    </row>
    <row r="260" spans="1:7" ht="38.25">
      <c r="A260" s="73"/>
      <c r="B260" s="31"/>
      <c r="C260" s="28" t="s">
        <v>784</v>
      </c>
      <c r="D260" s="38"/>
      <c r="E260" s="39" t="s">
        <v>6</v>
      </c>
      <c r="F260" s="20">
        <f>F261</f>
        <v>2871.7</v>
      </c>
      <c r="G260" s="20">
        <f>G261</f>
        <v>2871.7</v>
      </c>
    </row>
    <row r="261" spans="1:7" ht="25.5">
      <c r="A261" s="73"/>
      <c r="B261" s="31"/>
      <c r="C261" s="31"/>
      <c r="D261" s="38">
        <v>600</v>
      </c>
      <c r="E261" s="39" t="s">
        <v>89</v>
      </c>
      <c r="F261" s="20">
        <v>2871.7</v>
      </c>
      <c r="G261" s="20">
        <v>2871.7</v>
      </c>
    </row>
    <row r="262" spans="1:7" ht="25.5">
      <c r="A262" s="73"/>
      <c r="B262" s="31"/>
      <c r="C262" s="52" t="s">
        <v>786</v>
      </c>
      <c r="D262" s="38"/>
      <c r="E262" s="39" t="s">
        <v>532</v>
      </c>
      <c r="F262" s="20">
        <f>F263</f>
        <v>240</v>
      </c>
      <c r="G262" s="20">
        <f>G263</f>
        <v>240</v>
      </c>
    </row>
    <row r="263" spans="1:7" ht="25.5">
      <c r="A263" s="73"/>
      <c r="B263" s="31"/>
      <c r="C263" s="31"/>
      <c r="D263" s="38">
        <v>600</v>
      </c>
      <c r="E263" s="39" t="s">
        <v>89</v>
      </c>
      <c r="F263" s="20">
        <v>240</v>
      </c>
      <c r="G263" s="20">
        <v>240</v>
      </c>
    </row>
    <row r="264" spans="1:7" ht="12.75">
      <c r="A264" s="73"/>
      <c r="B264" s="31"/>
      <c r="C264" s="28" t="s">
        <v>186</v>
      </c>
      <c r="D264" s="31"/>
      <c r="E264" s="29" t="s">
        <v>147</v>
      </c>
      <c r="F264" s="20">
        <f>F265</f>
        <v>8734</v>
      </c>
      <c r="G264" s="20">
        <f>G265</f>
        <v>8734</v>
      </c>
    </row>
    <row r="265" spans="1:7" ht="25.5">
      <c r="A265" s="73"/>
      <c r="B265" s="31"/>
      <c r="C265" s="28" t="s">
        <v>787</v>
      </c>
      <c r="D265" s="31"/>
      <c r="E265" s="29" t="s">
        <v>788</v>
      </c>
      <c r="F265" s="20">
        <f>F266+F268</f>
        <v>8734</v>
      </c>
      <c r="G265" s="20">
        <f>G266+G268</f>
        <v>8734</v>
      </c>
    </row>
    <row r="266" spans="1:7" ht="25.5">
      <c r="A266" s="73"/>
      <c r="B266" s="31"/>
      <c r="C266" s="28" t="s">
        <v>790</v>
      </c>
      <c r="D266" s="31"/>
      <c r="E266" s="29" t="s">
        <v>7</v>
      </c>
      <c r="F266" s="20">
        <f>F267</f>
        <v>8306.9</v>
      </c>
      <c r="G266" s="20">
        <f>G267</f>
        <v>8306.9</v>
      </c>
    </row>
    <row r="267" spans="1:7" ht="25.5">
      <c r="A267" s="73"/>
      <c r="B267" s="31"/>
      <c r="C267" s="31"/>
      <c r="D267" s="31">
        <v>600</v>
      </c>
      <c r="E267" s="39" t="s">
        <v>148</v>
      </c>
      <c r="F267" s="20">
        <v>8306.9</v>
      </c>
      <c r="G267" s="20">
        <v>8306.9</v>
      </c>
    </row>
    <row r="268" spans="1:7" ht="25.5">
      <c r="A268" s="73"/>
      <c r="B268" s="31"/>
      <c r="C268" s="52" t="s">
        <v>791</v>
      </c>
      <c r="D268" s="38"/>
      <c r="E268" s="39" t="s">
        <v>532</v>
      </c>
      <c r="F268" s="20">
        <f>F269</f>
        <v>427.1</v>
      </c>
      <c r="G268" s="20">
        <f>G269</f>
        <v>427.1</v>
      </c>
    </row>
    <row r="269" spans="1:7" ht="25.5">
      <c r="A269" s="73"/>
      <c r="B269" s="31"/>
      <c r="C269" s="31"/>
      <c r="D269" s="38">
        <v>600</v>
      </c>
      <c r="E269" s="39" t="s">
        <v>89</v>
      </c>
      <c r="F269" s="20">
        <v>427.1</v>
      </c>
      <c r="G269" s="20">
        <v>427.1</v>
      </c>
    </row>
    <row r="270" spans="1:7" ht="25.5">
      <c r="A270" s="73"/>
      <c r="B270" s="31"/>
      <c r="C270" s="28" t="s">
        <v>188</v>
      </c>
      <c r="D270" s="31"/>
      <c r="E270" s="29" t="s">
        <v>149</v>
      </c>
      <c r="F270" s="20">
        <f>F271+F280+F284+F289</f>
        <v>12343.2</v>
      </c>
      <c r="G270" s="20">
        <f>G271+G280+G284+G289</f>
        <v>12243.2</v>
      </c>
    </row>
    <row r="271" spans="1:7" ht="25.5">
      <c r="A271" s="73"/>
      <c r="B271" s="31"/>
      <c r="C271" s="28" t="s">
        <v>793</v>
      </c>
      <c r="D271" s="31"/>
      <c r="E271" s="29" t="s">
        <v>792</v>
      </c>
      <c r="F271" s="20">
        <f>F272+F274+F276+F278</f>
        <v>600</v>
      </c>
      <c r="G271" s="20">
        <f>G272+G274+G276+G278</f>
        <v>500</v>
      </c>
    </row>
    <row r="272" spans="1:7" ht="25.5">
      <c r="A272" s="73"/>
      <c r="B272" s="31"/>
      <c r="C272" s="28" t="s">
        <v>794</v>
      </c>
      <c r="D272" s="38"/>
      <c r="E272" s="39" t="s">
        <v>798</v>
      </c>
      <c r="F272" s="20">
        <f>F273</f>
        <v>150</v>
      </c>
      <c r="G272" s="20">
        <f>G273</f>
        <v>150</v>
      </c>
    </row>
    <row r="273" spans="1:7" ht="25.5">
      <c r="A273" s="73"/>
      <c r="B273" s="31"/>
      <c r="C273" s="31"/>
      <c r="D273" s="38">
        <v>600</v>
      </c>
      <c r="E273" s="39" t="s">
        <v>89</v>
      </c>
      <c r="F273" s="20">
        <v>150</v>
      </c>
      <c r="G273" s="20">
        <v>150</v>
      </c>
    </row>
    <row r="274" spans="1:7" ht="12.75">
      <c r="A274" s="73"/>
      <c r="B274" s="31"/>
      <c r="C274" s="28" t="s">
        <v>795</v>
      </c>
      <c r="D274" s="38"/>
      <c r="E274" s="39" t="s">
        <v>799</v>
      </c>
      <c r="F274" s="20">
        <f>F275</f>
        <v>150</v>
      </c>
      <c r="G274" s="20">
        <f>G275</f>
        <v>100</v>
      </c>
    </row>
    <row r="275" spans="1:7" ht="25.5">
      <c r="A275" s="73"/>
      <c r="B275" s="31"/>
      <c r="C275" s="31"/>
      <c r="D275" s="38">
        <v>600</v>
      </c>
      <c r="E275" s="39" t="s">
        <v>89</v>
      </c>
      <c r="F275" s="20">
        <v>150</v>
      </c>
      <c r="G275" s="20">
        <v>100</v>
      </c>
    </row>
    <row r="276" spans="1:7" ht="25.5">
      <c r="A276" s="73"/>
      <c r="B276" s="31"/>
      <c r="C276" s="28" t="s">
        <v>796</v>
      </c>
      <c r="D276" s="38"/>
      <c r="E276" s="39" t="s">
        <v>800</v>
      </c>
      <c r="F276" s="20">
        <f>F277</f>
        <v>200</v>
      </c>
      <c r="G276" s="20">
        <f>G277</f>
        <v>150</v>
      </c>
    </row>
    <row r="277" spans="1:7" ht="25.5">
      <c r="A277" s="73"/>
      <c r="B277" s="31"/>
      <c r="C277" s="31"/>
      <c r="D277" s="38">
        <v>600</v>
      </c>
      <c r="E277" s="39" t="s">
        <v>89</v>
      </c>
      <c r="F277" s="20">
        <v>200</v>
      </c>
      <c r="G277" s="20">
        <v>150</v>
      </c>
    </row>
    <row r="278" spans="1:7" ht="12.75">
      <c r="A278" s="73"/>
      <c r="B278" s="31"/>
      <c r="C278" s="28" t="s">
        <v>797</v>
      </c>
      <c r="D278" s="38"/>
      <c r="E278" s="39" t="s">
        <v>801</v>
      </c>
      <c r="F278" s="20">
        <f>F279</f>
        <v>100</v>
      </c>
      <c r="G278" s="20">
        <f>G279</f>
        <v>100</v>
      </c>
    </row>
    <row r="279" spans="1:7" ht="25.5">
      <c r="A279" s="73"/>
      <c r="B279" s="31"/>
      <c r="C279" s="31"/>
      <c r="D279" s="38">
        <v>600</v>
      </c>
      <c r="E279" s="39" t="s">
        <v>89</v>
      </c>
      <c r="F279" s="20">
        <v>100</v>
      </c>
      <c r="G279" s="20">
        <v>100</v>
      </c>
    </row>
    <row r="280" spans="1:7" ht="12.75">
      <c r="A280" s="73"/>
      <c r="B280" s="31"/>
      <c r="C280" s="28" t="s">
        <v>803</v>
      </c>
      <c r="D280" s="38"/>
      <c r="E280" s="39" t="s">
        <v>802</v>
      </c>
      <c r="F280" s="20">
        <f>F281</f>
        <v>4960.6</v>
      </c>
      <c r="G280" s="20">
        <f>G281</f>
        <v>4960.6</v>
      </c>
    </row>
    <row r="281" spans="1:7" ht="25.5">
      <c r="A281" s="73"/>
      <c r="B281" s="31"/>
      <c r="C281" s="28" t="s">
        <v>804</v>
      </c>
      <c r="D281" s="38"/>
      <c r="E281" s="39" t="s">
        <v>8</v>
      </c>
      <c r="F281" s="20">
        <f>F282</f>
        <v>4960.6</v>
      </c>
      <c r="G281" s="20">
        <f>G282</f>
        <v>4960.6</v>
      </c>
    </row>
    <row r="282" spans="1:7" ht="25.5">
      <c r="A282" s="73"/>
      <c r="B282" s="31"/>
      <c r="C282" s="31"/>
      <c r="D282" s="38">
        <v>600</v>
      </c>
      <c r="E282" s="39" t="s">
        <v>89</v>
      </c>
      <c r="F282" s="20">
        <v>4960.6</v>
      </c>
      <c r="G282" s="20">
        <v>4960.6</v>
      </c>
    </row>
    <row r="283" spans="1:7" ht="12.75">
      <c r="A283" s="73"/>
      <c r="B283" s="31"/>
      <c r="C283" s="31"/>
      <c r="D283" s="38">
        <v>610</v>
      </c>
      <c r="E283" s="39" t="s">
        <v>118</v>
      </c>
      <c r="F283" s="20">
        <v>5820.4</v>
      </c>
      <c r="G283" s="20">
        <v>5820.4</v>
      </c>
    </row>
    <row r="284" spans="1:7" ht="25.5">
      <c r="A284" s="73"/>
      <c r="B284" s="31"/>
      <c r="C284" s="28" t="s">
        <v>806</v>
      </c>
      <c r="D284" s="38"/>
      <c r="E284" s="39" t="s">
        <v>805</v>
      </c>
      <c r="F284" s="20">
        <f>F285+F287</f>
        <v>132.5</v>
      </c>
      <c r="G284" s="20">
        <f>G285+G287</f>
        <v>132.5</v>
      </c>
    </row>
    <row r="285" spans="1:7" ht="12.75">
      <c r="A285" s="73"/>
      <c r="B285" s="31"/>
      <c r="C285" s="28" t="s">
        <v>809</v>
      </c>
      <c r="D285" s="38"/>
      <c r="E285" s="47" t="s">
        <v>807</v>
      </c>
      <c r="F285" s="20">
        <f>F286</f>
        <v>50</v>
      </c>
      <c r="G285" s="20">
        <f>G286</f>
        <v>50</v>
      </c>
    </row>
    <row r="286" spans="1:7" ht="12.75">
      <c r="A286" s="73"/>
      <c r="B286" s="31"/>
      <c r="C286" s="31"/>
      <c r="D286" s="31">
        <v>200</v>
      </c>
      <c r="E286" s="29" t="s">
        <v>65</v>
      </c>
      <c r="F286" s="20">
        <v>50</v>
      </c>
      <c r="G286" s="20">
        <v>50</v>
      </c>
    </row>
    <row r="287" spans="1:7" ht="12.75">
      <c r="A287" s="73"/>
      <c r="B287" s="31"/>
      <c r="C287" s="28" t="s">
        <v>810</v>
      </c>
      <c r="D287" s="38"/>
      <c r="E287" s="47" t="s">
        <v>808</v>
      </c>
      <c r="F287" s="20">
        <f>F288</f>
        <v>82.5</v>
      </c>
      <c r="G287" s="20">
        <f>G288</f>
        <v>82.5</v>
      </c>
    </row>
    <row r="288" spans="1:7" ht="12.75">
      <c r="A288" s="73"/>
      <c r="B288" s="31"/>
      <c r="C288" s="31"/>
      <c r="D288" s="31">
        <v>200</v>
      </c>
      <c r="E288" s="29" t="s">
        <v>65</v>
      </c>
      <c r="F288" s="20">
        <v>82.5</v>
      </c>
      <c r="G288" s="20">
        <v>82.5</v>
      </c>
    </row>
    <row r="289" spans="1:7" ht="25.5">
      <c r="A289" s="73"/>
      <c r="B289" s="31"/>
      <c r="C289" s="28" t="s">
        <v>811</v>
      </c>
      <c r="D289" s="38"/>
      <c r="E289" s="39" t="s">
        <v>812</v>
      </c>
      <c r="F289" s="20">
        <f>F290+F292</f>
        <v>6650.1</v>
      </c>
      <c r="G289" s="20">
        <f>G290+G292</f>
        <v>6650.1</v>
      </c>
    </row>
    <row r="290" spans="1:7" ht="38.25">
      <c r="A290" s="73"/>
      <c r="B290" s="31"/>
      <c r="C290" s="28" t="s">
        <v>813</v>
      </c>
      <c r="D290" s="31"/>
      <c r="E290" s="29" t="s">
        <v>10</v>
      </c>
      <c r="F290" s="20">
        <f>F291</f>
        <v>6180.8</v>
      </c>
      <c r="G290" s="20">
        <f>G291</f>
        <v>6180.8</v>
      </c>
    </row>
    <row r="291" spans="1:7" ht="25.5">
      <c r="A291" s="73"/>
      <c r="B291" s="31"/>
      <c r="C291" s="31"/>
      <c r="D291" s="38">
        <v>600</v>
      </c>
      <c r="E291" s="39" t="s">
        <v>89</v>
      </c>
      <c r="F291" s="20">
        <v>6180.8</v>
      </c>
      <c r="G291" s="20">
        <v>6180.8</v>
      </c>
    </row>
    <row r="292" spans="1:7" ht="15" customHeight="1">
      <c r="A292" s="73"/>
      <c r="B292" s="31"/>
      <c r="C292" s="52" t="s">
        <v>814</v>
      </c>
      <c r="D292" s="38"/>
      <c r="E292" s="39" t="s">
        <v>532</v>
      </c>
      <c r="F292" s="20">
        <f>F293</f>
        <v>469.3</v>
      </c>
      <c r="G292" s="20">
        <f>G293</f>
        <v>469.3</v>
      </c>
    </row>
    <row r="293" spans="1:7" ht="25.5">
      <c r="A293" s="73"/>
      <c r="B293" s="31"/>
      <c r="C293" s="31"/>
      <c r="D293" s="38">
        <v>600</v>
      </c>
      <c r="E293" s="39" t="s">
        <v>89</v>
      </c>
      <c r="F293" s="20">
        <v>469.3</v>
      </c>
      <c r="G293" s="20">
        <v>469.3</v>
      </c>
    </row>
    <row r="294" spans="1:7" ht="38.25">
      <c r="A294" s="73"/>
      <c r="B294" s="31"/>
      <c r="C294" s="28" t="s">
        <v>192</v>
      </c>
      <c r="D294" s="38"/>
      <c r="E294" s="39" t="s">
        <v>730</v>
      </c>
      <c r="F294" s="20">
        <f>F295</f>
        <v>3816.8</v>
      </c>
      <c r="G294" s="20">
        <f>G295</f>
        <v>3916.8</v>
      </c>
    </row>
    <row r="295" spans="1:7" ht="12.75">
      <c r="A295" s="73"/>
      <c r="B295" s="31"/>
      <c r="C295" s="28" t="s">
        <v>194</v>
      </c>
      <c r="D295" s="38"/>
      <c r="E295" s="39" t="s">
        <v>150</v>
      </c>
      <c r="F295" s="20">
        <f>F296+F303</f>
        <v>3816.8</v>
      </c>
      <c r="G295" s="20">
        <f>G296+G303</f>
        <v>3916.8</v>
      </c>
    </row>
    <row r="296" spans="1:7" ht="38.25">
      <c r="A296" s="73"/>
      <c r="B296" s="31"/>
      <c r="C296" s="28" t="s">
        <v>818</v>
      </c>
      <c r="D296" s="38"/>
      <c r="E296" s="39" t="s">
        <v>817</v>
      </c>
      <c r="F296" s="20">
        <f>F297+F300</f>
        <v>3716.8</v>
      </c>
      <c r="G296" s="20">
        <f>G297+G300</f>
        <v>3716.8</v>
      </c>
    </row>
    <row r="297" spans="1:7" ht="25.5">
      <c r="A297" s="73"/>
      <c r="B297" s="31"/>
      <c r="C297" s="28" t="s">
        <v>819</v>
      </c>
      <c r="D297" s="38"/>
      <c r="E297" s="39" t="s">
        <v>9</v>
      </c>
      <c r="F297" s="20">
        <f>F298</f>
        <v>2165.8</v>
      </c>
      <c r="G297" s="20">
        <f>G298</f>
        <v>2165.8</v>
      </c>
    </row>
    <row r="298" spans="1:7" ht="25.5">
      <c r="A298" s="73"/>
      <c r="B298" s="31"/>
      <c r="C298" s="31"/>
      <c r="D298" s="38">
        <v>600</v>
      </c>
      <c r="E298" s="39" t="s">
        <v>89</v>
      </c>
      <c r="F298" s="20">
        <v>2165.8</v>
      </c>
      <c r="G298" s="20">
        <v>2165.8</v>
      </c>
    </row>
    <row r="299" spans="1:7" ht="12.75">
      <c r="A299" s="73"/>
      <c r="B299" s="31"/>
      <c r="C299" s="31"/>
      <c r="D299" s="38">
        <v>610</v>
      </c>
      <c r="E299" s="39" t="s">
        <v>118</v>
      </c>
      <c r="F299" s="20">
        <v>1607.9</v>
      </c>
      <c r="G299" s="20">
        <v>1497.8</v>
      </c>
    </row>
    <row r="300" spans="1:7" ht="38.25">
      <c r="A300" s="73"/>
      <c r="B300" s="31"/>
      <c r="C300" s="28" t="s">
        <v>820</v>
      </c>
      <c r="D300" s="38"/>
      <c r="E300" s="39" t="s">
        <v>10</v>
      </c>
      <c r="F300" s="20">
        <f>F301</f>
        <v>1551</v>
      </c>
      <c r="G300" s="20">
        <f>G301</f>
        <v>1551</v>
      </c>
    </row>
    <row r="301" spans="1:7" ht="25.5">
      <c r="A301" s="73"/>
      <c r="B301" s="31"/>
      <c r="C301" s="31"/>
      <c r="D301" s="38">
        <v>600</v>
      </c>
      <c r="E301" s="39" t="s">
        <v>89</v>
      </c>
      <c r="F301" s="20">
        <v>1551</v>
      </c>
      <c r="G301" s="20">
        <v>1551</v>
      </c>
    </row>
    <row r="302" spans="1:7" ht="12.75">
      <c r="A302" s="73"/>
      <c r="B302" s="73"/>
      <c r="C302" s="31"/>
      <c r="D302" s="38">
        <v>610</v>
      </c>
      <c r="E302" s="39" t="s">
        <v>118</v>
      </c>
      <c r="F302" s="20">
        <v>1485.5</v>
      </c>
      <c r="G302" s="20">
        <v>1485.5</v>
      </c>
    </row>
    <row r="303" spans="1:7" ht="51">
      <c r="A303" s="73"/>
      <c r="B303" s="73"/>
      <c r="C303" s="28" t="s">
        <v>822</v>
      </c>
      <c r="D303" s="38"/>
      <c r="E303" s="39" t="s">
        <v>821</v>
      </c>
      <c r="F303" s="20">
        <f>F304</f>
        <v>100</v>
      </c>
      <c r="G303" s="20">
        <f>G304</f>
        <v>200</v>
      </c>
    </row>
    <row r="304" spans="1:7" ht="12.75">
      <c r="A304" s="73"/>
      <c r="B304" s="73"/>
      <c r="C304" s="28" t="s">
        <v>823</v>
      </c>
      <c r="D304" s="38"/>
      <c r="E304" s="39" t="s">
        <v>151</v>
      </c>
      <c r="F304" s="20">
        <f>F305</f>
        <v>100</v>
      </c>
      <c r="G304" s="20">
        <f>G305</f>
        <v>200</v>
      </c>
    </row>
    <row r="305" spans="1:7" ht="25.5">
      <c r="A305" s="73"/>
      <c r="B305" s="31"/>
      <c r="C305" s="31"/>
      <c r="D305" s="38">
        <v>600</v>
      </c>
      <c r="E305" s="39" t="s">
        <v>89</v>
      </c>
      <c r="F305" s="20">
        <v>100</v>
      </c>
      <c r="G305" s="20">
        <v>200</v>
      </c>
    </row>
    <row r="306" spans="1:7" ht="12.75">
      <c r="A306" s="73"/>
      <c r="B306" s="24" t="s">
        <v>711</v>
      </c>
      <c r="C306" s="31"/>
      <c r="D306" s="38"/>
      <c r="E306" s="75" t="s">
        <v>714</v>
      </c>
      <c r="F306" s="20">
        <f aca="true" t="shared" si="16" ref="F306:G310">F307</f>
        <v>482</v>
      </c>
      <c r="G306" s="20">
        <f t="shared" si="16"/>
        <v>482</v>
      </c>
    </row>
    <row r="307" spans="1:7" ht="12.75">
      <c r="A307" s="73"/>
      <c r="B307" s="24" t="s">
        <v>712</v>
      </c>
      <c r="C307" s="31"/>
      <c r="D307" s="38"/>
      <c r="E307" s="51" t="s">
        <v>715</v>
      </c>
      <c r="F307" s="20">
        <f t="shared" si="16"/>
        <v>482</v>
      </c>
      <c r="G307" s="20">
        <f t="shared" si="16"/>
        <v>482</v>
      </c>
    </row>
    <row r="308" spans="1:7" ht="25.5">
      <c r="A308" s="73"/>
      <c r="B308" s="24"/>
      <c r="C308" s="32" t="s">
        <v>237</v>
      </c>
      <c r="D308" s="45"/>
      <c r="E308" s="29" t="s">
        <v>173</v>
      </c>
      <c r="F308" s="20">
        <f t="shared" si="16"/>
        <v>482</v>
      </c>
      <c r="G308" s="20">
        <f t="shared" si="16"/>
        <v>482</v>
      </c>
    </row>
    <row r="309" spans="1:7" ht="25.5">
      <c r="A309" s="73"/>
      <c r="B309" s="31"/>
      <c r="C309" s="32" t="s">
        <v>884</v>
      </c>
      <c r="D309" s="45"/>
      <c r="E309" s="29" t="s">
        <v>244</v>
      </c>
      <c r="F309" s="20">
        <f t="shared" si="16"/>
        <v>482</v>
      </c>
      <c r="G309" s="20">
        <f t="shared" si="16"/>
        <v>482</v>
      </c>
    </row>
    <row r="310" spans="1:7" ht="38.25">
      <c r="A310" s="73"/>
      <c r="B310" s="31"/>
      <c r="C310" s="32" t="s">
        <v>313</v>
      </c>
      <c r="D310" s="45"/>
      <c r="E310" s="60" t="s">
        <v>314</v>
      </c>
      <c r="F310" s="20">
        <f t="shared" si="16"/>
        <v>482</v>
      </c>
      <c r="G310" s="20">
        <f t="shared" si="16"/>
        <v>482</v>
      </c>
    </row>
    <row r="311" spans="1:7" ht="12.75">
      <c r="A311" s="73"/>
      <c r="B311" s="31"/>
      <c r="C311" s="32"/>
      <c r="D311" s="28" t="s">
        <v>122</v>
      </c>
      <c r="E311" s="29" t="s">
        <v>65</v>
      </c>
      <c r="F311" s="20">
        <v>482</v>
      </c>
      <c r="G311" s="20">
        <v>482</v>
      </c>
    </row>
    <row r="312" spans="1:7" ht="12.75">
      <c r="A312" s="73"/>
      <c r="B312" s="24">
        <v>1000</v>
      </c>
      <c r="C312" s="24"/>
      <c r="D312" s="24"/>
      <c r="E312" s="75" t="s">
        <v>152</v>
      </c>
      <c r="F312" s="72">
        <f>F313+F318</f>
        <v>2454.7</v>
      </c>
      <c r="G312" s="72">
        <f>G313+G318</f>
        <v>2454.3</v>
      </c>
    </row>
    <row r="313" spans="1:7" ht="12.75">
      <c r="A313" s="166"/>
      <c r="B313" s="24">
        <v>1001</v>
      </c>
      <c r="C313" s="24"/>
      <c r="D313" s="24"/>
      <c r="E313" s="75" t="s">
        <v>153</v>
      </c>
      <c r="F313" s="72">
        <f aca="true" t="shared" si="17" ref="F313:G315">F314</f>
        <v>717.7</v>
      </c>
      <c r="G313" s="72">
        <f t="shared" si="17"/>
        <v>717.7</v>
      </c>
    </row>
    <row r="314" spans="1:7" ht="38.25">
      <c r="A314" s="73"/>
      <c r="B314" s="31"/>
      <c r="C314" s="28" t="s">
        <v>270</v>
      </c>
      <c r="D314" s="31"/>
      <c r="E314" s="29" t="s">
        <v>83</v>
      </c>
      <c r="F314" s="20">
        <f t="shared" si="17"/>
        <v>717.7</v>
      </c>
      <c r="G314" s="20">
        <f t="shared" si="17"/>
        <v>717.7</v>
      </c>
    </row>
    <row r="315" spans="1:7" ht="25.5">
      <c r="A315" s="73"/>
      <c r="B315" s="31"/>
      <c r="C315" s="28" t="s">
        <v>276</v>
      </c>
      <c r="D315" s="31"/>
      <c r="E315" s="39" t="s">
        <v>154</v>
      </c>
      <c r="F315" s="20">
        <f t="shared" si="17"/>
        <v>717.7</v>
      </c>
      <c r="G315" s="20">
        <f t="shared" si="17"/>
        <v>717.7</v>
      </c>
    </row>
    <row r="316" spans="1:7" ht="12.75">
      <c r="A316" s="73"/>
      <c r="B316" s="31"/>
      <c r="C316" s="31"/>
      <c r="D316" s="31">
        <v>300</v>
      </c>
      <c r="E316" s="39" t="s">
        <v>155</v>
      </c>
      <c r="F316" s="20">
        <v>717.7</v>
      </c>
      <c r="G316" s="20">
        <v>717.7</v>
      </c>
    </row>
    <row r="317" spans="1:7" ht="12.75">
      <c r="A317" s="73"/>
      <c r="B317" s="31"/>
      <c r="C317" s="31"/>
      <c r="D317" s="31">
        <v>310</v>
      </c>
      <c r="E317" s="29" t="s">
        <v>156</v>
      </c>
      <c r="F317" s="20">
        <v>457.5</v>
      </c>
      <c r="G317" s="20">
        <v>457.5</v>
      </c>
    </row>
    <row r="318" spans="1:7" ht="12.75">
      <c r="A318" s="166"/>
      <c r="B318" s="24">
        <v>1003</v>
      </c>
      <c r="C318" s="24"/>
      <c r="D318" s="24"/>
      <c r="E318" s="75" t="s">
        <v>157</v>
      </c>
      <c r="F318" s="72">
        <f>F324+F319</f>
        <v>1737</v>
      </c>
      <c r="G318" s="72">
        <f>G324+G319</f>
        <v>1736.6</v>
      </c>
    </row>
    <row r="319" spans="1:7" ht="12.75">
      <c r="A319" s="166"/>
      <c r="B319" s="24"/>
      <c r="C319" s="28" t="s">
        <v>200</v>
      </c>
      <c r="D319" s="31"/>
      <c r="E319" s="29" t="s">
        <v>96</v>
      </c>
      <c r="F319" s="20">
        <f aca="true" t="shared" si="18" ref="F319:G322">F320</f>
        <v>211.6</v>
      </c>
      <c r="G319" s="20">
        <f t="shared" si="18"/>
        <v>211.6</v>
      </c>
    </row>
    <row r="320" spans="1:7" ht="39.75" customHeight="1">
      <c r="A320" s="166"/>
      <c r="B320" s="24"/>
      <c r="C320" s="28" t="s">
        <v>575</v>
      </c>
      <c r="D320" s="31"/>
      <c r="E320" s="29" t="s">
        <v>867</v>
      </c>
      <c r="F320" s="20">
        <f>F321</f>
        <v>211.6</v>
      </c>
      <c r="G320" s="20">
        <f>G321</f>
        <v>211.6</v>
      </c>
    </row>
    <row r="321" spans="1:7" ht="39.75" customHeight="1">
      <c r="A321" s="166"/>
      <c r="B321" s="24"/>
      <c r="C321" s="28" t="s">
        <v>868</v>
      </c>
      <c r="D321" s="31"/>
      <c r="E321" s="29" t="s">
        <v>869</v>
      </c>
      <c r="F321" s="20">
        <f>F322</f>
        <v>211.6</v>
      </c>
      <c r="G321" s="20">
        <f>G322</f>
        <v>211.6</v>
      </c>
    </row>
    <row r="322" spans="1:7" ht="25.5">
      <c r="A322" s="166"/>
      <c r="B322" s="24"/>
      <c r="C322" s="31" t="s">
        <v>873</v>
      </c>
      <c r="D322" s="31"/>
      <c r="E322" s="29" t="s">
        <v>872</v>
      </c>
      <c r="F322" s="20">
        <f t="shared" si="18"/>
        <v>211.6</v>
      </c>
      <c r="G322" s="20">
        <f t="shared" si="18"/>
        <v>211.6</v>
      </c>
    </row>
    <row r="323" spans="1:7" ht="12.75">
      <c r="A323" s="166"/>
      <c r="B323" s="24"/>
      <c r="C323" s="31"/>
      <c r="D323" s="31">
        <v>300</v>
      </c>
      <c r="E323" s="39" t="s">
        <v>155</v>
      </c>
      <c r="F323" s="20">
        <v>211.6</v>
      </c>
      <c r="G323" s="20">
        <v>211.6</v>
      </c>
    </row>
    <row r="324" spans="1:7" ht="38.25">
      <c r="A324" s="73"/>
      <c r="B324" s="31"/>
      <c r="C324" s="28" t="s">
        <v>270</v>
      </c>
      <c r="D324" s="31"/>
      <c r="E324" s="29" t="s">
        <v>83</v>
      </c>
      <c r="F324" s="20">
        <f>F327+F325</f>
        <v>1525.4</v>
      </c>
      <c r="G324" s="20">
        <f>G327+G325</f>
        <v>1525</v>
      </c>
    </row>
    <row r="325" spans="1:7" ht="51">
      <c r="A325" s="73"/>
      <c r="B325" s="31"/>
      <c r="C325" s="61" t="s">
        <v>28</v>
      </c>
      <c r="D325" s="46"/>
      <c r="E325" s="39" t="s">
        <v>27</v>
      </c>
      <c r="F325" s="20">
        <f>F326</f>
        <v>25.4</v>
      </c>
      <c r="G325" s="20">
        <f>G326</f>
        <v>25</v>
      </c>
    </row>
    <row r="326" spans="1:7" ht="12.75">
      <c r="A326" s="73"/>
      <c r="B326" s="31"/>
      <c r="C326" s="38"/>
      <c r="D326" s="31">
        <v>300</v>
      </c>
      <c r="E326" s="39" t="s">
        <v>155</v>
      </c>
      <c r="F326" s="20">
        <v>25.4</v>
      </c>
      <c r="G326" s="20">
        <v>25</v>
      </c>
    </row>
    <row r="327" spans="1:7" ht="51">
      <c r="A327" s="73"/>
      <c r="B327" s="24"/>
      <c r="C327" s="61" t="s">
        <v>277</v>
      </c>
      <c r="D327" s="46"/>
      <c r="E327" s="29" t="s">
        <v>78</v>
      </c>
      <c r="F327" s="20">
        <f>F328</f>
        <v>1500</v>
      </c>
      <c r="G327" s="20">
        <f>G328</f>
        <v>1500</v>
      </c>
    </row>
    <row r="328" spans="1:7" ht="51">
      <c r="A328" s="73"/>
      <c r="B328" s="31"/>
      <c r="C328" s="52" t="s">
        <v>298</v>
      </c>
      <c r="D328" s="38"/>
      <c r="E328" s="39" t="s">
        <v>158</v>
      </c>
      <c r="F328" s="20">
        <f>F329</f>
        <v>1500</v>
      </c>
      <c r="G328" s="20">
        <f>G329</f>
        <v>1500</v>
      </c>
    </row>
    <row r="329" spans="1:7" ht="12.75">
      <c r="A329" s="73"/>
      <c r="B329" s="73"/>
      <c r="C329" s="38"/>
      <c r="D329" s="38">
        <v>500</v>
      </c>
      <c r="E329" s="39" t="s">
        <v>80</v>
      </c>
      <c r="F329" s="20">
        <v>1500</v>
      </c>
      <c r="G329" s="20">
        <v>1500</v>
      </c>
    </row>
    <row r="330" spans="1:7" ht="12.75">
      <c r="A330" s="73"/>
      <c r="B330" s="44" t="s">
        <v>159</v>
      </c>
      <c r="C330" s="24"/>
      <c r="D330" s="24"/>
      <c r="E330" s="26" t="s">
        <v>160</v>
      </c>
      <c r="F330" s="72">
        <f aca="true" t="shared" si="19" ref="F330:G332">F331</f>
        <v>8800.1</v>
      </c>
      <c r="G330" s="72">
        <f t="shared" si="19"/>
        <v>8800.1</v>
      </c>
    </row>
    <row r="331" spans="1:7" ht="12.75">
      <c r="A331" s="166"/>
      <c r="B331" s="44" t="s">
        <v>161</v>
      </c>
      <c r="C331" s="24"/>
      <c r="D331" s="24"/>
      <c r="E331" s="174" t="s">
        <v>162</v>
      </c>
      <c r="F331" s="72">
        <f t="shared" si="19"/>
        <v>8800.1</v>
      </c>
      <c r="G331" s="72">
        <f t="shared" si="19"/>
        <v>8800.1</v>
      </c>
    </row>
    <row r="332" spans="1:7" ht="38.25">
      <c r="A332" s="73"/>
      <c r="B332" s="73"/>
      <c r="C332" s="28" t="s">
        <v>192</v>
      </c>
      <c r="D332" s="38"/>
      <c r="E332" s="39" t="s">
        <v>730</v>
      </c>
      <c r="F332" s="20">
        <f t="shared" si="19"/>
        <v>8800.1</v>
      </c>
      <c r="G332" s="20">
        <f t="shared" si="19"/>
        <v>8800.1</v>
      </c>
    </row>
    <row r="333" spans="1:7" ht="25.5">
      <c r="A333" s="73"/>
      <c r="B333" s="73"/>
      <c r="C333" s="28" t="s">
        <v>193</v>
      </c>
      <c r="D333" s="31"/>
      <c r="E333" s="29" t="s">
        <v>163</v>
      </c>
      <c r="F333" s="20">
        <f>F334</f>
        <v>8800.1</v>
      </c>
      <c r="G333" s="20">
        <f>G334</f>
        <v>8800.1</v>
      </c>
    </row>
    <row r="334" spans="1:7" ht="25.5">
      <c r="A334" s="73"/>
      <c r="B334" s="73"/>
      <c r="C334" s="28" t="s">
        <v>14</v>
      </c>
      <c r="D334" s="31"/>
      <c r="E334" s="29" t="s">
        <v>815</v>
      </c>
      <c r="F334" s="20">
        <f>F335+F337+F339</f>
        <v>8800.1</v>
      </c>
      <c r="G334" s="20">
        <f>G335+G337+G339</f>
        <v>8800.1</v>
      </c>
    </row>
    <row r="335" spans="1:7" ht="38.25">
      <c r="A335" s="73"/>
      <c r="B335" s="73"/>
      <c r="C335" s="28" t="s">
        <v>15</v>
      </c>
      <c r="D335" s="31"/>
      <c r="E335" s="29" t="s">
        <v>11</v>
      </c>
      <c r="F335" s="20">
        <f>F336</f>
        <v>4053.5</v>
      </c>
      <c r="G335" s="20">
        <f>G336</f>
        <v>4053.5</v>
      </c>
    </row>
    <row r="336" spans="1:7" ht="25.5">
      <c r="A336" s="73"/>
      <c r="B336" s="73"/>
      <c r="C336" s="38"/>
      <c r="D336" s="38">
        <v>600</v>
      </c>
      <c r="E336" s="29" t="s">
        <v>148</v>
      </c>
      <c r="F336" s="20">
        <v>4053.5</v>
      </c>
      <c r="G336" s="20">
        <v>4053.5</v>
      </c>
    </row>
    <row r="337" spans="1:7" ht="25.5">
      <c r="A337" s="73"/>
      <c r="B337" s="73"/>
      <c r="C337" s="52" t="s">
        <v>16</v>
      </c>
      <c r="D337" s="38"/>
      <c r="E337" s="39" t="s">
        <v>12</v>
      </c>
      <c r="F337" s="20">
        <f>F338</f>
        <v>4234.2</v>
      </c>
      <c r="G337" s="20">
        <f>G338</f>
        <v>4234.2</v>
      </c>
    </row>
    <row r="338" spans="1:7" ht="25.5">
      <c r="A338" s="73"/>
      <c r="B338" s="73"/>
      <c r="C338" s="38"/>
      <c r="D338" s="38">
        <v>600</v>
      </c>
      <c r="E338" s="29" t="s">
        <v>148</v>
      </c>
      <c r="F338" s="20">
        <v>4234.2</v>
      </c>
      <c r="G338" s="20">
        <v>4234.2</v>
      </c>
    </row>
    <row r="339" spans="1:7" ht="12.75">
      <c r="A339" s="73"/>
      <c r="B339" s="73"/>
      <c r="C339" s="31" t="s">
        <v>825</v>
      </c>
      <c r="D339" s="38"/>
      <c r="E339" s="39" t="s">
        <v>824</v>
      </c>
      <c r="F339" s="20">
        <f>F340</f>
        <v>512.4</v>
      </c>
      <c r="G339" s="20">
        <f>G340</f>
        <v>512.4</v>
      </c>
    </row>
    <row r="340" spans="1:7" ht="25.5">
      <c r="A340" s="73"/>
      <c r="B340" s="73"/>
      <c r="C340" s="31"/>
      <c r="D340" s="38">
        <v>600</v>
      </c>
      <c r="E340" s="39" t="s">
        <v>89</v>
      </c>
      <c r="F340" s="20">
        <v>512.4</v>
      </c>
      <c r="G340" s="20">
        <v>512.4</v>
      </c>
    </row>
    <row r="341" spans="1:7" ht="12.75">
      <c r="A341" s="166"/>
      <c r="B341" s="44" t="s">
        <v>542</v>
      </c>
      <c r="C341" s="42"/>
      <c r="D341" s="100"/>
      <c r="E341" s="175" t="s">
        <v>288</v>
      </c>
      <c r="F341" s="20">
        <f aca="true" t="shared" si="20" ref="F341:G344">F342</f>
        <v>2.2</v>
      </c>
      <c r="G341" s="20">
        <f t="shared" si="20"/>
        <v>0</v>
      </c>
    </row>
    <row r="342" spans="1:7" ht="25.5">
      <c r="A342" s="73"/>
      <c r="B342" s="44" t="s">
        <v>543</v>
      </c>
      <c r="C342" s="38"/>
      <c r="D342" s="38"/>
      <c r="E342" s="175" t="s">
        <v>289</v>
      </c>
      <c r="F342" s="20">
        <f t="shared" si="20"/>
        <v>2.2</v>
      </c>
      <c r="G342" s="20">
        <f t="shared" si="20"/>
        <v>0</v>
      </c>
    </row>
    <row r="343" spans="1:7" ht="12.75">
      <c r="A343" s="73"/>
      <c r="B343" s="44"/>
      <c r="C343" s="38" t="s">
        <v>286</v>
      </c>
      <c r="D343" s="38"/>
      <c r="E343" s="176" t="s">
        <v>544</v>
      </c>
      <c r="F343" s="20">
        <f t="shared" si="20"/>
        <v>2.2</v>
      </c>
      <c r="G343" s="20">
        <f t="shared" si="20"/>
        <v>0</v>
      </c>
    </row>
    <row r="344" spans="1:7" ht="38.25">
      <c r="A344" s="73"/>
      <c r="B344" s="73"/>
      <c r="C344" s="38" t="s">
        <v>287</v>
      </c>
      <c r="D344" s="38"/>
      <c r="E344" s="39" t="s">
        <v>285</v>
      </c>
      <c r="F344" s="20">
        <f t="shared" si="20"/>
        <v>2.2</v>
      </c>
      <c r="G344" s="20">
        <f t="shared" si="20"/>
        <v>0</v>
      </c>
    </row>
    <row r="345" spans="1:7" ht="12.75">
      <c r="A345" s="73"/>
      <c r="B345" s="73"/>
      <c r="C345" s="38"/>
      <c r="D345" s="38">
        <v>700</v>
      </c>
      <c r="E345" s="39" t="s">
        <v>291</v>
      </c>
      <c r="F345" s="20">
        <v>2.2</v>
      </c>
      <c r="G345" s="20">
        <v>0</v>
      </c>
    </row>
    <row r="346" spans="1:7" ht="25.5">
      <c r="A346" s="166" t="s">
        <v>47</v>
      </c>
      <c r="B346" s="167"/>
      <c r="C346" s="42"/>
      <c r="D346" s="100"/>
      <c r="E346" s="51" t="s">
        <v>48</v>
      </c>
      <c r="F346" s="72">
        <f>F347</f>
        <v>2110.9</v>
      </c>
      <c r="G346" s="72">
        <f>G347</f>
        <v>2110.9</v>
      </c>
    </row>
    <row r="347" spans="1:7" ht="38.25">
      <c r="A347" s="166"/>
      <c r="B347" s="167" t="s">
        <v>74</v>
      </c>
      <c r="C347" s="177"/>
      <c r="D347" s="178"/>
      <c r="E347" s="26" t="s">
        <v>75</v>
      </c>
      <c r="F347" s="72">
        <f>F348</f>
        <v>2110.9</v>
      </c>
      <c r="G347" s="72">
        <f>G348</f>
        <v>2110.9</v>
      </c>
    </row>
    <row r="348" spans="1:7" ht="25.5">
      <c r="A348" s="166"/>
      <c r="B348" s="167"/>
      <c r="C348" s="28" t="s">
        <v>263</v>
      </c>
      <c r="D348" s="27"/>
      <c r="E348" s="37" t="s">
        <v>59</v>
      </c>
      <c r="F348" s="20">
        <f>F349+F351</f>
        <v>2110.9</v>
      </c>
      <c r="G348" s="20">
        <f>G349+G351</f>
        <v>2110.9</v>
      </c>
    </row>
    <row r="349" spans="1:7" ht="12.75">
      <c r="A349" s="166"/>
      <c r="B349" s="167"/>
      <c r="C349" s="28" t="s">
        <v>267</v>
      </c>
      <c r="D349" s="27"/>
      <c r="E349" s="29" t="s">
        <v>76</v>
      </c>
      <c r="F349" s="20">
        <f>F350</f>
        <v>994.6</v>
      </c>
      <c r="G349" s="20">
        <f>G350</f>
        <v>994.6</v>
      </c>
    </row>
    <row r="350" spans="1:7" ht="38.25">
      <c r="A350" s="166"/>
      <c r="B350" s="167"/>
      <c r="C350" s="38"/>
      <c r="D350" s="38">
        <v>100</v>
      </c>
      <c r="E350" s="29" t="s">
        <v>60</v>
      </c>
      <c r="F350" s="20">
        <v>994.6</v>
      </c>
      <c r="G350" s="20">
        <v>994.6</v>
      </c>
    </row>
    <row r="351" spans="1:7" ht="25.5">
      <c r="A351" s="166"/>
      <c r="B351" s="167"/>
      <c r="C351" s="28" t="s">
        <v>268</v>
      </c>
      <c r="D351" s="27"/>
      <c r="E351" s="29" t="s">
        <v>262</v>
      </c>
      <c r="F351" s="20">
        <f>F352+F353</f>
        <v>1116.3</v>
      </c>
      <c r="G351" s="20">
        <f>G352+G353</f>
        <v>1116.3</v>
      </c>
    </row>
    <row r="352" spans="1:7" ht="38.25">
      <c r="A352" s="166"/>
      <c r="B352" s="167"/>
      <c r="C352" s="31"/>
      <c r="D352" s="31">
        <v>100</v>
      </c>
      <c r="E352" s="29" t="s">
        <v>60</v>
      </c>
      <c r="F352" s="20">
        <v>895.9</v>
      </c>
      <c r="G352" s="20">
        <v>895.9</v>
      </c>
    </row>
    <row r="353" spans="1:7" ht="12.75">
      <c r="A353" s="166"/>
      <c r="B353" s="167"/>
      <c r="C353" s="31"/>
      <c r="D353" s="31">
        <v>200</v>
      </c>
      <c r="E353" s="29" t="s">
        <v>65</v>
      </c>
      <c r="F353" s="20">
        <v>220.4</v>
      </c>
      <c r="G353" s="20">
        <v>220.4</v>
      </c>
    </row>
    <row r="354" spans="1:7" ht="12.75">
      <c r="A354" s="73"/>
      <c r="B354" s="73"/>
      <c r="C354" s="31"/>
      <c r="D354" s="31"/>
      <c r="E354" s="179"/>
      <c r="F354" s="20"/>
      <c r="G354" s="20"/>
    </row>
    <row r="355" spans="1:7" ht="12.75">
      <c r="A355" s="73"/>
      <c r="B355" s="73"/>
      <c r="C355" s="73"/>
      <c r="D355" s="166"/>
      <c r="E355" s="166" t="s">
        <v>164</v>
      </c>
      <c r="F355" s="72">
        <f>F12+F26+F346</f>
        <v>155108.75000000003</v>
      </c>
      <c r="G355" s="72">
        <f>G12+G26+G346</f>
        <v>155566.5</v>
      </c>
    </row>
    <row r="356" spans="1:7" ht="12.75">
      <c r="A356" s="73"/>
      <c r="B356" s="73"/>
      <c r="C356" s="73"/>
      <c r="D356" s="73"/>
      <c r="E356" s="73"/>
      <c r="F356" s="20"/>
      <c r="G356" s="20"/>
    </row>
    <row r="357" spans="1:7" ht="12.75">
      <c r="A357" s="73"/>
      <c r="B357" s="73"/>
      <c r="C357" s="73"/>
      <c r="D357" s="73"/>
      <c r="E357" s="25" t="s">
        <v>165</v>
      </c>
      <c r="F357" s="72">
        <v>3859</v>
      </c>
      <c r="G357" s="72">
        <v>7740.8</v>
      </c>
    </row>
    <row r="358" spans="1:7" ht="12.75">
      <c r="A358" s="73"/>
      <c r="B358" s="73"/>
      <c r="C358" s="73"/>
      <c r="D358" s="73"/>
      <c r="E358" s="73"/>
      <c r="F358" s="20"/>
      <c r="G358" s="20"/>
    </row>
    <row r="359" spans="1:7" ht="12.75">
      <c r="A359" s="73"/>
      <c r="B359" s="73"/>
      <c r="C359" s="73"/>
      <c r="D359" s="73"/>
      <c r="E359" s="25" t="s">
        <v>166</v>
      </c>
      <c r="F359" s="72">
        <v>158967.7</v>
      </c>
      <c r="G359" s="72">
        <f>G355+G357</f>
        <v>163307.3</v>
      </c>
    </row>
    <row r="360" spans="1:7" ht="12.75">
      <c r="A360" s="180"/>
      <c r="B360" s="180"/>
      <c r="C360" s="180"/>
      <c r="D360" s="180"/>
      <c r="E360" s="181"/>
      <c r="F360" s="182"/>
      <c r="G360" s="182"/>
    </row>
    <row r="361" spans="6:7" ht="12.75">
      <c r="F361" s="183"/>
      <c r="G361" s="183"/>
    </row>
    <row r="362" spans="5:7" ht="12.75">
      <c r="E362" s="63"/>
      <c r="F362" s="184"/>
      <c r="G362" s="184"/>
    </row>
    <row r="363" spans="5:7" ht="12.75">
      <c r="E363" s="63"/>
      <c r="F363" s="184"/>
      <c r="G363" s="184"/>
    </row>
    <row r="364" spans="5:7" ht="12.75">
      <c r="E364" s="63"/>
      <c r="F364" s="184"/>
      <c r="G364" s="184"/>
    </row>
    <row r="365" spans="6:7" ht="12.75">
      <c r="F365" s="183"/>
      <c r="G365" s="183"/>
    </row>
    <row r="367" spans="6:7" ht="12.75">
      <c r="F367" s="183"/>
      <c r="G367" s="183"/>
    </row>
  </sheetData>
  <sheetProtection/>
  <mergeCells count="13">
    <mergeCell ref="E1:G1"/>
    <mergeCell ref="E2:G2"/>
    <mergeCell ref="E3:G3"/>
    <mergeCell ref="E4:G4"/>
    <mergeCell ref="E5:G5"/>
    <mergeCell ref="A7:G8"/>
    <mergeCell ref="G10:G11"/>
    <mergeCell ref="A10:A11"/>
    <mergeCell ref="B10:B11"/>
    <mergeCell ref="C10:C11"/>
    <mergeCell ref="D10:D11"/>
    <mergeCell ref="E10:E11"/>
    <mergeCell ref="F10:F11"/>
  </mergeCells>
  <printOptions/>
  <pageMargins left="1.1811023622047245" right="0.3937007874015748" top="0.7480314960629921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27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6.125" style="11" customWidth="1"/>
    <col min="2" max="2" width="37.75390625" style="11" customWidth="1"/>
    <col min="3" max="3" width="12.00390625" style="11" customWidth="1"/>
    <col min="4" max="4" width="11.125" style="11" customWidth="1"/>
    <col min="5" max="5" width="12.75390625" style="11" customWidth="1"/>
    <col min="6" max="16384" width="9.00390625" style="11" customWidth="1"/>
  </cols>
  <sheetData>
    <row r="1" ht="12.75">
      <c r="D1" s="9" t="s">
        <v>718</v>
      </c>
    </row>
    <row r="2" ht="12.75">
      <c r="D2" s="9" t="s">
        <v>585</v>
      </c>
    </row>
    <row r="3" ht="12.75">
      <c r="D3" s="11" t="s">
        <v>299</v>
      </c>
    </row>
    <row r="4" ht="12.75">
      <c r="D4" s="11" t="s">
        <v>42</v>
      </c>
    </row>
    <row r="5" ht="12.75">
      <c r="D5" s="9" t="s">
        <v>1008</v>
      </c>
    </row>
    <row r="7" spans="1:5" ht="14.25">
      <c r="A7" s="343" t="s">
        <v>300</v>
      </c>
      <c r="B7" s="343"/>
      <c r="C7" s="343"/>
      <c r="D7" s="343"/>
      <c r="E7" s="343"/>
    </row>
    <row r="8" spans="1:5" ht="14.25">
      <c r="A8" s="343" t="s">
        <v>320</v>
      </c>
      <c r="B8" s="343"/>
      <c r="C8" s="343"/>
      <c r="D8" s="343"/>
      <c r="E8" s="343"/>
    </row>
    <row r="9" spans="1:5" ht="14.25">
      <c r="A9" s="343" t="s">
        <v>945</v>
      </c>
      <c r="B9" s="343"/>
      <c r="C9" s="343"/>
      <c r="D9" s="343"/>
      <c r="E9" s="343"/>
    </row>
    <row r="11" ht="12.75">
      <c r="E11" s="4" t="s">
        <v>49</v>
      </c>
    </row>
    <row r="12" spans="1:5" ht="12.75">
      <c r="A12" s="2" t="s">
        <v>301</v>
      </c>
      <c r="B12" s="2" t="s">
        <v>302</v>
      </c>
      <c r="C12" s="10" t="s">
        <v>26</v>
      </c>
      <c r="D12" s="10" t="s">
        <v>713</v>
      </c>
      <c r="E12" s="10" t="s">
        <v>946</v>
      </c>
    </row>
    <row r="13" spans="1:7" ht="38.25">
      <c r="A13" s="3" t="s">
        <v>303</v>
      </c>
      <c r="B13" s="67" t="s">
        <v>304</v>
      </c>
      <c r="C13" s="7">
        <v>26599.9</v>
      </c>
      <c r="D13" s="7">
        <v>26387.7</v>
      </c>
      <c r="E13" s="7">
        <v>26287.7</v>
      </c>
      <c r="G13" s="251"/>
    </row>
    <row r="14" spans="1:7" ht="51">
      <c r="A14" s="3" t="s">
        <v>305</v>
      </c>
      <c r="B14" s="67" t="s">
        <v>730</v>
      </c>
      <c r="C14" s="7">
        <v>12836.9</v>
      </c>
      <c r="D14" s="7">
        <v>12616.9</v>
      </c>
      <c r="E14" s="7">
        <v>12716.9</v>
      </c>
      <c r="G14" s="251"/>
    </row>
    <row r="15" spans="1:7" ht="38.25">
      <c r="A15" s="3" t="s">
        <v>306</v>
      </c>
      <c r="B15" s="67" t="s">
        <v>116</v>
      </c>
      <c r="C15" s="7">
        <v>883.6</v>
      </c>
      <c r="D15" s="7">
        <v>1000</v>
      </c>
      <c r="E15" s="7">
        <v>1000</v>
      </c>
      <c r="G15" s="251"/>
    </row>
    <row r="16" spans="1:7" ht="38.25">
      <c r="A16" s="3" t="s">
        <v>307</v>
      </c>
      <c r="B16" s="67" t="s">
        <v>87</v>
      </c>
      <c r="C16" s="7">
        <v>12442.4</v>
      </c>
      <c r="D16" s="7">
        <v>5305.4</v>
      </c>
      <c r="E16" s="7">
        <v>4268.2</v>
      </c>
      <c r="G16" s="251"/>
    </row>
    <row r="17" spans="1:7" ht="25.5">
      <c r="A17" s="3" t="s">
        <v>308</v>
      </c>
      <c r="B17" s="67" t="s">
        <v>96</v>
      </c>
      <c r="C17" s="7">
        <v>33142.6</v>
      </c>
      <c r="D17" s="7">
        <v>33142.6</v>
      </c>
      <c r="E17" s="7">
        <v>33142.6</v>
      </c>
      <c r="G17" s="251"/>
    </row>
    <row r="18" spans="1:7" ht="38.25">
      <c r="A18" s="3" t="s">
        <v>309</v>
      </c>
      <c r="B18" s="67" t="s">
        <v>108</v>
      </c>
      <c r="C18" s="7">
        <v>63872.5</v>
      </c>
      <c r="D18" s="7">
        <v>64937.1</v>
      </c>
      <c r="E18" s="7">
        <v>66434.6</v>
      </c>
      <c r="G18" s="251"/>
    </row>
    <row r="19" spans="1:7" ht="51">
      <c r="A19" s="2">
        <v>7</v>
      </c>
      <c r="B19" s="67" t="s">
        <v>728</v>
      </c>
      <c r="C19" s="7">
        <v>200</v>
      </c>
      <c r="D19" s="7">
        <v>200</v>
      </c>
      <c r="E19" s="7">
        <v>200</v>
      </c>
      <c r="G19" s="251"/>
    </row>
    <row r="20" spans="1:7" ht="38.25">
      <c r="A20" s="2">
        <v>8</v>
      </c>
      <c r="B20" s="67" t="s">
        <v>731</v>
      </c>
      <c r="C20" s="7">
        <v>1231.8</v>
      </c>
      <c r="D20" s="7">
        <v>1299.3</v>
      </c>
      <c r="E20" s="7">
        <v>1299.3</v>
      </c>
      <c r="G20" s="251"/>
    </row>
    <row r="21" spans="1:7" ht="51">
      <c r="A21" s="99" t="s">
        <v>284</v>
      </c>
      <c r="B21" s="67" t="s">
        <v>282</v>
      </c>
      <c r="C21" s="7">
        <v>1155.4</v>
      </c>
      <c r="D21" s="7">
        <v>1155.4</v>
      </c>
      <c r="E21" s="7">
        <v>1155.4</v>
      </c>
      <c r="G21" s="251"/>
    </row>
    <row r="22" spans="1:7" ht="93.75" customHeight="1">
      <c r="A22" s="99">
        <v>10</v>
      </c>
      <c r="B22" s="67" t="s">
        <v>737</v>
      </c>
      <c r="C22" s="7">
        <v>5</v>
      </c>
      <c r="D22" s="7">
        <v>5</v>
      </c>
      <c r="E22" s="7">
        <v>5</v>
      </c>
      <c r="G22" s="251"/>
    </row>
    <row r="23" spans="1:7" ht="12.75">
      <c r="A23" s="1"/>
      <c r="B23" s="68" t="s">
        <v>164</v>
      </c>
      <c r="C23" s="8">
        <f>SUM(C13:C22)</f>
        <v>152370.09999999998</v>
      </c>
      <c r="D23" s="8">
        <f>SUM(D13:D22)</f>
        <v>146049.4</v>
      </c>
      <c r="E23" s="8">
        <f>SUM(E13:E22)</f>
        <v>146509.69999999998</v>
      </c>
      <c r="G23" s="251"/>
    </row>
    <row r="24" ht="12.75">
      <c r="G24" s="251"/>
    </row>
    <row r="25" ht="12.75">
      <c r="G25" s="251"/>
    </row>
    <row r="26" ht="12.75">
      <c r="G26" s="251"/>
    </row>
    <row r="27" ht="12.75">
      <c r="G27" s="251"/>
    </row>
  </sheetData>
  <sheetProtection/>
  <mergeCells count="3">
    <mergeCell ref="A7:E7"/>
    <mergeCell ref="A8:E8"/>
    <mergeCell ref="A9:E9"/>
  </mergeCells>
  <printOptions/>
  <pageMargins left="1.1811023622047245" right="0.3937007874015748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D116"/>
  <sheetViews>
    <sheetView zoomScalePageLayoutView="0" workbookViewId="0" topLeftCell="A1">
      <selection activeCell="A4" sqref="A4:D4"/>
    </sheetView>
  </sheetViews>
  <sheetFormatPr defaultColWidth="9.00390625" defaultRowHeight="12.75"/>
  <cols>
    <col min="1" max="1" width="8.625" style="106" bestFit="1" customWidth="1"/>
    <col min="2" max="2" width="52.75390625" style="106" customWidth="1"/>
    <col min="3" max="3" width="30.125" style="107" hidden="1" customWidth="1"/>
    <col min="4" max="4" width="27.625" style="107" customWidth="1"/>
  </cols>
  <sheetData>
    <row r="1" spans="1:4" ht="12.75">
      <c r="A1" s="319" t="s">
        <v>719</v>
      </c>
      <c r="B1" s="319"/>
      <c r="C1" s="319"/>
      <c r="D1" s="319"/>
    </row>
    <row r="2" spans="1:4" ht="12.75">
      <c r="A2" s="319" t="s">
        <v>585</v>
      </c>
      <c r="B2" s="314"/>
      <c r="C2" s="314"/>
      <c r="D2" s="314"/>
    </row>
    <row r="3" spans="1:4" ht="12.75">
      <c r="A3" s="314" t="s">
        <v>299</v>
      </c>
      <c r="B3" s="314"/>
      <c r="C3" s="314"/>
      <c r="D3" s="314"/>
    </row>
    <row r="4" spans="1:4" ht="12.75">
      <c r="A4" s="314" t="s">
        <v>42</v>
      </c>
      <c r="B4" s="314"/>
      <c r="C4" s="314"/>
      <c r="D4" s="314"/>
    </row>
    <row r="5" spans="1:4" ht="12.75">
      <c r="A5" s="319" t="s">
        <v>1008</v>
      </c>
      <c r="B5" s="319"/>
      <c r="C5" s="319"/>
      <c r="D5" s="319"/>
    </row>
    <row r="7" ht="15">
      <c r="B7" s="185" t="s">
        <v>546</v>
      </c>
    </row>
    <row r="8" spans="1:4" ht="12.75">
      <c r="A8" s="316" t="s">
        <v>947</v>
      </c>
      <c r="B8" s="316"/>
      <c r="C8" s="316"/>
      <c r="D8" s="316"/>
    </row>
    <row r="9" spans="1:4" ht="21.75" customHeight="1">
      <c r="A9" s="316"/>
      <c r="B9" s="316"/>
      <c r="C9" s="316"/>
      <c r="D9" s="316"/>
    </row>
    <row r="11" spans="1:4" ht="12.75">
      <c r="A11" s="146" t="s">
        <v>301</v>
      </c>
      <c r="B11" s="146" t="s">
        <v>547</v>
      </c>
      <c r="C11" s="301" t="s">
        <v>548</v>
      </c>
      <c r="D11" s="302"/>
    </row>
    <row r="12" spans="1:4" ht="45">
      <c r="A12" s="142" t="s">
        <v>303</v>
      </c>
      <c r="B12" s="186" t="s">
        <v>549</v>
      </c>
      <c r="C12" s="344">
        <v>181.9</v>
      </c>
      <c r="D12" s="345"/>
    </row>
    <row r="13" spans="1:4" ht="60">
      <c r="A13" s="187" t="s">
        <v>305</v>
      </c>
      <c r="B13" s="188" t="s">
        <v>550</v>
      </c>
      <c r="C13" s="344">
        <v>676</v>
      </c>
      <c r="D13" s="345"/>
    </row>
    <row r="14" spans="1:4" ht="45">
      <c r="A14" s="149" t="s">
        <v>306</v>
      </c>
      <c r="B14" s="188" t="s">
        <v>551</v>
      </c>
      <c r="C14" s="275">
        <v>441.5</v>
      </c>
      <c r="D14" s="189">
        <v>555.5</v>
      </c>
    </row>
    <row r="15" spans="1:4" ht="60">
      <c r="A15" s="149" t="s">
        <v>307</v>
      </c>
      <c r="B15" s="188" t="s">
        <v>738</v>
      </c>
      <c r="C15" s="275"/>
      <c r="D15" s="189">
        <f>D16+D17</f>
        <v>1513.3</v>
      </c>
    </row>
    <row r="16" spans="1:4" ht="30">
      <c r="A16" s="149"/>
      <c r="B16" s="190" t="s">
        <v>1006</v>
      </c>
      <c r="C16" s="275"/>
      <c r="D16" s="189">
        <v>570.8</v>
      </c>
    </row>
    <row r="17" spans="1:4" ht="45">
      <c r="A17" s="293"/>
      <c r="B17" s="190" t="s">
        <v>1007</v>
      </c>
      <c r="C17" s="275"/>
      <c r="D17" s="189">
        <v>942.5</v>
      </c>
    </row>
    <row r="18" spans="1:4" ht="14.25">
      <c r="A18" s="149"/>
      <c r="B18" s="191" t="s">
        <v>164</v>
      </c>
      <c r="C18" s="346">
        <f>C12+C13+D14+D15</f>
        <v>2926.7</v>
      </c>
      <c r="D18" s="347"/>
    </row>
    <row r="19" spans="1:4" ht="12.75">
      <c r="A19" s="113"/>
      <c r="B19" s="113"/>
      <c r="C19" s="114"/>
      <c r="D19" s="114"/>
    </row>
    <row r="20" spans="1:4" ht="12.75">
      <c r="A20" s="113"/>
      <c r="B20" s="113"/>
      <c r="C20" s="114"/>
      <c r="D20" s="114"/>
    </row>
    <row r="21" spans="1:4" ht="12.75">
      <c r="A21" s="113"/>
      <c r="B21" s="113"/>
      <c r="C21" s="114"/>
      <c r="D21" s="114"/>
    </row>
    <row r="22" spans="1:4" ht="12.75">
      <c r="A22" s="113"/>
      <c r="B22" s="113"/>
      <c r="C22" s="115"/>
      <c r="D22" s="115"/>
    </row>
    <row r="23" spans="1:4" ht="12.75">
      <c r="A23" s="113"/>
      <c r="B23" s="113"/>
      <c r="C23" s="115"/>
      <c r="D23" s="115"/>
    </row>
    <row r="24" spans="1:4" ht="12.75">
      <c r="A24" s="113"/>
      <c r="B24" s="113"/>
      <c r="C24" s="115"/>
      <c r="D24" s="115"/>
    </row>
    <row r="25" spans="1:4" ht="12.75">
      <c r="A25" s="113"/>
      <c r="B25" s="113"/>
      <c r="C25" s="115"/>
      <c r="D25" s="115"/>
    </row>
    <row r="26" spans="1:4" ht="12.75">
      <c r="A26" s="113"/>
      <c r="B26" s="113"/>
      <c r="C26" s="115"/>
      <c r="D26" s="115"/>
    </row>
    <row r="27" spans="1:4" ht="12.75">
      <c r="A27" s="113"/>
      <c r="B27" s="113"/>
      <c r="C27" s="115"/>
      <c r="D27" s="115"/>
    </row>
    <row r="28" spans="1:4" ht="12.75">
      <c r="A28" s="113"/>
      <c r="B28" s="113"/>
      <c r="C28" s="115"/>
      <c r="D28" s="115"/>
    </row>
    <row r="29" spans="1:4" ht="12.75">
      <c r="A29" s="113"/>
      <c r="B29" s="113"/>
      <c r="C29" s="115"/>
      <c r="D29" s="115"/>
    </row>
    <row r="30" spans="1:4" ht="12.75">
      <c r="A30" s="113"/>
      <c r="B30" s="113"/>
      <c r="C30" s="115"/>
      <c r="D30" s="115"/>
    </row>
    <row r="31" spans="1:4" ht="12.75">
      <c r="A31" s="113"/>
      <c r="B31" s="113"/>
      <c r="C31" s="115"/>
      <c r="D31" s="115"/>
    </row>
    <row r="32" spans="1:4" ht="12.75">
      <c r="A32" s="113"/>
      <c r="B32" s="113"/>
      <c r="C32" s="115"/>
      <c r="D32" s="115"/>
    </row>
    <row r="33" spans="1:4" ht="12.75">
      <c r="A33" s="113"/>
      <c r="B33" s="113"/>
      <c r="C33" s="115"/>
      <c r="D33" s="115"/>
    </row>
    <row r="34" spans="1:4" ht="12.75">
      <c r="A34" s="113"/>
      <c r="B34" s="113"/>
      <c r="C34" s="115"/>
      <c r="D34" s="115"/>
    </row>
    <row r="35" spans="1:4" ht="12.75">
      <c r="A35" s="113"/>
      <c r="B35" s="113"/>
      <c r="C35" s="115"/>
      <c r="D35" s="115"/>
    </row>
    <row r="36" spans="1:4" ht="12.75">
      <c r="A36" s="113"/>
      <c r="B36" s="113"/>
      <c r="C36" s="115"/>
      <c r="D36" s="115"/>
    </row>
    <row r="37" spans="1:4" ht="12.75">
      <c r="A37" s="113"/>
      <c r="B37" s="113"/>
      <c r="C37" s="115"/>
      <c r="D37" s="115"/>
    </row>
    <row r="38" spans="1:4" ht="12.75">
      <c r="A38" s="113"/>
      <c r="B38" s="113"/>
      <c r="C38" s="115"/>
      <c r="D38" s="115"/>
    </row>
    <row r="39" spans="1:4" ht="12.75">
      <c r="A39" s="113"/>
      <c r="B39" s="113"/>
      <c r="C39" s="115"/>
      <c r="D39" s="115"/>
    </row>
    <row r="40" spans="1:4" ht="12.75">
      <c r="A40" s="113"/>
      <c r="B40" s="113"/>
      <c r="C40" s="115"/>
      <c r="D40" s="115"/>
    </row>
    <row r="41" spans="1:4" ht="12.75">
      <c r="A41" s="113"/>
      <c r="B41" s="113"/>
      <c r="C41" s="115"/>
      <c r="D41" s="115"/>
    </row>
    <row r="42" spans="1:4" ht="12.75">
      <c r="A42" s="113"/>
      <c r="B42" s="113"/>
      <c r="C42" s="115"/>
      <c r="D42" s="115"/>
    </row>
    <row r="43" spans="1:4" ht="12.75">
      <c r="A43" s="113"/>
      <c r="B43" s="113"/>
      <c r="C43" s="115"/>
      <c r="D43" s="115"/>
    </row>
    <row r="44" spans="1:4" ht="12.75">
      <c r="A44" s="113"/>
      <c r="B44" s="113"/>
      <c r="C44" s="115"/>
      <c r="D44" s="115"/>
    </row>
    <row r="45" spans="1:4" ht="12.75">
      <c r="A45" s="113"/>
      <c r="B45" s="113"/>
      <c r="C45" s="115"/>
      <c r="D45" s="115"/>
    </row>
    <row r="46" spans="1:4" ht="12.75">
      <c r="A46" s="113"/>
      <c r="B46" s="113"/>
      <c r="C46" s="115"/>
      <c r="D46" s="115"/>
    </row>
    <row r="47" spans="1:4" ht="12.75">
      <c r="A47" s="113"/>
      <c r="B47" s="113"/>
      <c r="C47" s="115"/>
      <c r="D47" s="115"/>
    </row>
    <row r="48" spans="1:4" ht="12.75">
      <c r="A48" s="113"/>
      <c r="B48" s="113"/>
      <c r="C48" s="115"/>
      <c r="D48" s="115"/>
    </row>
    <row r="49" spans="1:4" ht="12.75">
      <c r="A49" s="113"/>
      <c r="B49" s="113"/>
      <c r="C49" s="115"/>
      <c r="D49" s="115"/>
    </row>
    <row r="50" spans="1:4" ht="12.75">
      <c r="A50" s="113"/>
      <c r="B50" s="113"/>
      <c r="C50" s="115"/>
      <c r="D50" s="115"/>
    </row>
    <row r="51" spans="1:4" ht="12.75">
      <c r="A51" s="113"/>
      <c r="B51" s="113"/>
      <c r="C51" s="115"/>
      <c r="D51" s="115"/>
    </row>
    <row r="52" spans="1:4" ht="12.75">
      <c r="A52" s="113"/>
      <c r="B52" s="113"/>
      <c r="C52" s="115"/>
      <c r="D52" s="115"/>
    </row>
    <row r="53" spans="1:4" ht="12.75">
      <c r="A53" s="113"/>
      <c r="B53" s="113"/>
      <c r="C53" s="115"/>
      <c r="D53" s="115"/>
    </row>
    <row r="54" spans="1:4" ht="12.75">
      <c r="A54" s="113"/>
      <c r="B54" s="113"/>
      <c r="C54" s="115"/>
      <c r="D54" s="115"/>
    </row>
    <row r="55" spans="1:4" ht="12.75">
      <c r="A55" s="113"/>
      <c r="B55" s="113"/>
      <c r="C55" s="115"/>
      <c r="D55" s="115"/>
    </row>
    <row r="56" spans="1:4" ht="12.75">
      <c r="A56" s="113"/>
      <c r="B56" s="113"/>
      <c r="C56" s="115"/>
      <c r="D56" s="115"/>
    </row>
    <row r="57" spans="1:4" ht="12.75">
      <c r="A57" s="113"/>
      <c r="B57" s="113"/>
      <c r="C57" s="115"/>
      <c r="D57" s="115"/>
    </row>
    <row r="58" spans="1:4" ht="12.75">
      <c r="A58" s="113"/>
      <c r="B58" s="113"/>
      <c r="C58" s="115"/>
      <c r="D58" s="115"/>
    </row>
    <row r="59" spans="1:4" ht="12.75">
      <c r="A59" s="113"/>
      <c r="B59" s="113"/>
      <c r="C59" s="115"/>
      <c r="D59" s="115"/>
    </row>
    <row r="60" spans="1:4" ht="12.75">
      <c r="A60" s="113"/>
      <c r="B60" s="113"/>
      <c r="C60" s="115"/>
      <c r="D60" s="115"/>
    </row>
    <row r="61" spans="1:4" ht="12.75">
      <c r="A61" s="113"/>
      <c r="B61" s="113"/>
      <c r="C61" s="115"/>
      <c r="D61" s="115"/>
    </row>
    <row r="62" spans="1:4" ht="12.75">
      <c r="A62" s="113"/>
      <c r="B62" s="113"/>
      <c r="C62" s="115"/>
      <c r="D62" s="115"/>
    </row>
    <row r="63" spans="1:4" ht="12.75">
      <c r="A63" s="113"/>
      <c r="B63" s="113"/>
      <c r="C63" s="115"/>
      <c r="D63" s="115"/>
    </row>
    <row r="64" spans="1:4" ht="12.75">
      <c r="A64" s="113"/>
      <c r="B64" s="113"/>
      <c r="C64" s="115"/>
      <c r="D64" s="115"/>
    </row>
    <row r="65" spans="1:4" ht="12.75">
      <c r="A65" s="113"/>
      <c r="B65" s="113"/>
      <c r="C65" s="115"/>
      <c r="D65" s="115"/>
    </row>
    <row r="66" spans="1:4" ht="12.75">
      <c r="A66" s="113"/>
      <c r="B66" s="113"/>
      <c r="C66" s="115"/>
      <c r="D66" s="115"/>
    </row>
    <row r="67" spans="1:4" ht="12.75">
      <c r="A67" s="113"/>
      <c r="B67" s="113"/>
      <c r="C67" s="115"/>
      <c r="D67" s="115"/>
    </row>
    <row r="68" spans="1:4" ht="12.75">
      <c r="A68" s="113"/>
      <c r="B68" s="113"/>
      <c r="C68" s="115"/>
      <c r="D68" s="115"/>
    </row>
    <row r="69" spans="1:4" ht="12.75">
      <c r="A69" s="113"/>
      <c r="B69" s="113"/>
      <c r="C69" s="115"/>
      <c r="D69" s="115"/>
    </row>
    <row r="70" spans="1:4" ht="12.75">
      <c r="A70" s="113"/>
      <c r="B70" s="113"/>
      <c r="C70" s="115"/>
      <c r="D70" s="115"/>
    </row>
    <row r="71" spans="1:4" ht="12.75">
      <c r="A71" s="113"/>
      <c r="B71" s="113"/>
      <c r="C71" s="115"/>
      <c r="D71" s="115"/>
    </row>
    <row r="72" spans="1:4" ht="12.75">
      <c r="A72" s="113"/>
      <c r="B72" s="113"/>
      <c r="C72" s="115"/>
      <c r="D72" s="115"/>
    </row>
    <row r="73" spans="1:4" ht="12.75">
      <c r="A73" s="113"/>
      <c r="B73" s="113"/>
      <c r="C73" s="115"/>
      <c r="D73" s="115"/>
    </row>
    <row r="74" spans="1:4" ht="12.75">
      <c r="A74" s="113"/>
      <c r="B74" s="113"/>
      <c r="C74" s="115"/>
      <c r="D74" s="115"/>
    </row>
    <row r="75" spans="1:4" ht="12.75">
      <c r="A75" s="113"/>
      <c r="B75" s="113"/>
      <c r="C75" s="115"/>
      <c r="D75" s="115"/>
    </row>
    <row r="76" spans="1:4" ht="12.75">
      <c r="A76" s="113"/>
      <c r="B76" s="113"/>
      <c r="C76" s="115"/>
      <c r="D76" s="115"/>
    </row>
    <row r="77" spans="1:4" ht="12.75">
      <c r="A77" s="113"/>
      <c r="B77" s="113"/>
      <c r="C77" s="115"/>
      <c r="D77" s="115"/>
    </row>
    <row r="78" spans="1:4" ht="12.75">
      <c r="A78" s="113"/>
      <c r="B78" s="113"/>
      <c r="C78" s="115"/>
      <c r="D78" s="115"/>
    </row>
    <row r="79" spans="1:4" ht="12.75">
      <c r="A79" s="113"/>
      <c r="B79" s="113"/>
      <c r="C79" s="115"/>
      <c r="D79" s="115"/>
    </row>
    <row r="80" spans="1:4" ht="12.75">
      <c r="A80" s="113"/>
      <c r="B80" s="113"/>
      <c r="C80" s="115"/>
      <c r="D80" s="115"/>
    </row>
    <row r="81" spans="1:4" ht="12.75">
      <c r="A81" s="113"/>
      <c r="B81" s="113"/>
      <c r="C81" s="115"/>
      <c r="D81" s="115"/>
    </row>
    <row r="82" spans="1:4" ht="12.75">
      <c r="A82" s="113"/>
      <c r="B82" s="113"/>
      <c r="C82" s="115"/>
      <c r="D82" s="115"/>
    </row>
    <row r="83" spans="1:4" ht="12.75">
      <c r="A83" s="113"/>
      <c r="B83" s="113"/>
      <c r="C83" s="115"/>
      <c r="D83" s="115"/>
    </row>
    <row r="84" spans="1:4" ht="12.75">
      <c r="A84" s="113"/>
      <c r="B84" s="113"/>
      <c r="C84" s="115"/>
      <c r="D84" s="115"/>
    </row>
    <row r="85" spans="1:4" ht="12.75">
      <c r="A85" s="113"/>
      <c r="B85" s="113"/>
      <c r="C85" s="115"/>
      <c r="D85" s="115"/>
    </row>
    <row r="86" spans="1:4" ht="12.75">
      <c r="A86" s="113"/>
      <c r="B86" s="113"/>
      <c r="C86" s="115"/>
      <c r="D86" s="115"/>
    </row>
    <row r="87" spans="1:4" ht="12.75">
      <c r="A87" s="113"/>
      <c r="B87" s="113"/>
      <c r="C87" s="115"/>
      <c r="D87" s="115"/>
    </row>
    <row r="88" spans="1:4" ht="12.75">
      <c r="A88" s="113"/>
      <c r="B88" s="113"/>
      <c r="C88" s="115"/>
      <c r="D88" s="115"/>
    </row>
    <row r="89" spans="1:4" ht="12.75">
      <c r="A89" s="113"/>
      <c r="B89" s="113"/>
      <c r="C89" s="115"/>
      <c r="D89" s="115"/>
    </row>
    <row r="90" spans="1:4" ht="12.75">
      <c r="A90" s="113"/>
      <c r="B90" s="113"/>
      <c r="C90" s="115"/>
      <c r="D90" s="115"/>
    </row>
    <row r="91" spans="1:4" ht="12.75">
      <c r="A91" s="113"/>
      <c r="B91" s="113"/>
      <c r="C91" s="115"/>
      <c r="D91" s="115"/>
    </row>
    <row r="92" spans="1:4" ht="12.75">
      <c r="A92" s="113"/>
      <c r="B92" s="113"/>
      <c r="C92" s="115"/>
      <c r="D92" s="115"/>
    </row>
    <row r="93" spans="1:4" ht="12.75">
      <c r="A93" s="113"/>
      <c r="B93" s="113"/>
      <c r="C93" s="115"/>
      <c r="D93" s="115"/>
    </row>
    <row r="94" spans="3:4" ht="12.75">
      <c r="C94" s="116"/>
      <c r="D94" s="116"/>
    </row>
    <row r="95" spans="3:4" ht="12.75">
      <c r="C95" s="116"/>
      <c r="D95" s="116"/>
    </row>
    <row r="96" spans="3:4" ht="12.75">
      <c r="C96" s="116"/>
      <c r="D96" s="116"/>
    </row>
    <row r="97" spans="3:4" ht="12.75">
      <c r="C97" s="116"/>
      <c r="D97" s="116"/>
    </row>
    <row r="98" spans="3:4" ht="12.75">
      <c r="C98" s="116"/>
      <c r="D98" s="116"/>
    </row>
    <row r="99" spans="3:4" ht="12.75">
      <c r="C99" s="116"/>
      <c r="D99" s="116"/>
    </row>
    <row r="100" spans="3:4" ht="12.75">
      <c r="C100" s="116"/>
      <c r="D100" s="116"/>
    </row>
    <row r="101" spans="3:4" ht="12.75">
      <c r="C101" s="116"/>
      <c r="D101" s="116"/>
    </row>
    <row r="102" spans="3:4" ht="12.75">
      <c r="C102" s="116"/>
      <c r="D102" s="116"/>
    </row>
    <row r="103" spans="3:4" ht="12.75">
      <c r="C103" s="116"/>
      <c r="D103" s="116"/>
    </row>
    <row r="104" spans="3:4" ht="12.75">
      <c r="C104" s="116"/>
      <c r="D104" s="116"/>
    </row>
    <row r="105" spans="3:4" ht="12.75">
      <c r="C105" s="116"/>
      <c r="D105" s="116"/>
    </row>
    <row r="106" spans="3:4" ht="12.75">
      <c r="C106" s="116"/>
      <c r="D106" s="116"/>
    </row>
    <row r="107" spans="3:4" ht="12.75">
      <c r="C107" s="116"/>
      <c r="D107" s="116"/>
    </row>
    <row r="108" spans="3:4" ht="12.75">
      <c r="C108" s="116"/>
      <c r="D108" s="116"/>
    </row>
    <row r="109" spans="3:4" ht="12.75">
      <c r="C109" s="116"/>
      <c r="D109" s="116"/>
    </row>
    <row r="110" spans="3:4" ht="12.75">
      <c r="C110" s="116"/>
      <c r="D110" s="116"/>
    </row>
    <row r="111" spans="3:4" ht="12.75">
      <c r="C111" s="116"/>
      <c r="D111" s="116"/>
    </row>
    <row r="112" spans="3:4" ht="12.75">
      <c r="C112" s="116"/>
      <c r="D112" s="116"/>
    </row>
    <row r="113" spans="3:4" ht="12.75">
      <c r="C113" s="116"/>
      <c r="D113" s="116"/>
    </row>
    <row r="114" spans="3:4" ht="12.75">
      <c r="C114" s="116"/>
      <c r="D114" s="116"/>
    </row>
    <row r="115" spans="3:4" ht="12.75">
      <c r="C115" s="116"/>
      <c r="D115" s="116"/>
    </row>
    <row r="116" spans="3:4" ht="12.75">
      <c r="C116" s="116"/>
      <c r="D116" s="116"/>
    </row>
  </sheetData>
  <sheetProtection/>
  <mergeCells count="10">
    <mergeCell ref="A8:D9"/>
    <mergeCell ref="C11:D11"/>
    <mergeCell ref="C12:D12"/>
    <mergeCell ref="C13:D13"/>
    <mergeCell ref="C18:D18"/>
    <mergeCell ref="A1:D1"/>
    <mergeCell ref="A2:D2"/>
    <mergeCell ref="A3:D3"/>
    <mergeCell ref="A4:D4"/>
    <mergeCell ref="A5:D5"/>
  </mergeCells>
  <printOptions/>
  <pageMargins left="1.1811023622047245" right="0.275590551181102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F102"/>
  <sheetViews>
    <sheetView zoomScalePageLayoutView="0" workbookViewId="0" topLeftCell="A1">
      <selection activeCell="G7" sqref="G7"/>
    </sheetView>
  </sheetViews>
  <sheetFormatPr defaultColWidth="9.00390625" defaultRowHeight="12.75"/>
  <cols>
    <col min="1" max="1" width="8.625" style="106" bestFit="1" customWidth="1"/>
    <col min="2" max="2" width="48.625" style="106" customWidth="1"/>
    <col min="3" max="3" width="3.625" style="107" hidden="1" customWidth="1"/>
    <col min="4" max="4" width="15.75390625" style="107" customWidth="1"/>
    <col min="5" max="5" width="14.625" style="11" customWidth="1"/>
    <col min="6" max="16384" width="9.125" style="11" customWidth="1"/>
  </cols>
  <sheetData>
    <row r="1" spans="4:5" ht="12.75">
      <c r="D1" s="319" t="s">
        <v>617</v>
      </c>
      <c r="E1" s="319"/>
    </row>
    <row r="2" spans="4:5" ht="12.75">
      <c r="D2" s="314" t="s">
        <v>585</v>
      </c>
      <c r="E2" s="314"/>
    </row>
    <row r="3" spans="4:5" ht="12.75">
      <c r="D3" s="314" t="s">
        <v>299</v>
      </c>
      <c r="E3" s="314"/>
    </row>
    <row r="4" spans="4:5" ht="12.75">
      <c r="D4" s="314" t="s">
        <v>42</v>
      </c>
      <c r="E4" s="314"/>
    </row>
    <row r="5" spans="4:5" ht="12.75">
      <c r="D5" s="319" t="s">
        <v>1008</v>
      </c>
      <c r="E5" s="319"/>
    </row>
    <row r="7" spans="1:5" ht="12.75" customHeight="1">
      <c r="A7" s="343" t="s">
        <v>546</v>
      </c>
      <c r="B7" s="343"/>
      <c r="C7" s="343"/>
      <c r="D7" s="343"/>
      <c r="E7" s="343"/>
    </row>
    <row r="8" spans="1:5" ht="15" customHeight="1">
      <c r="A8" s="352" t="s">
        <v>948</v>
      </c>
      <c r="B8" s="352"/>
      <c r="C8" s="352"/>
      <c r="D8" s="352"/>
      <c r="E8" s="352"/>
    </row>
    <row r="9" spans="1:5" ht="30.75" customHeight="1">
      <c r="A9" s="352"/>
      <c r="B9" s="352"/>
      <c r="C9" s="352"/>
      <c r="D9" s="352"/>
      <c r="E9" s="352"/>
    </row>
    <row r="11" spans="1:5" ht="51">
      <c r="A11" s="109" t="s">
        <v>301</v>
      </c>
      <c r="B11" s="109" t="s">
        <v>547</v>
      </c>
      <c r="C11" s="350" t="s">
        <v>616</v>
      </c>
      <c r="D11" s="351"/>
      <c r="E11" s="216" t="s">
        <v>618</v>
      </c>
    </row>
    <row r="12" spans="1:5" ht="45.75" customHeight="1">
      <c r="A12" s="111">
        <v>1</v>
      </c>
      <c r="B12" s="229" t="s">
        <v>105</v>
      </c>
      <c r="C12" s="230"/>
      <c r="D12" s="231">
        <v>555.5</v>
      </c>
      <c r="E12" s="231">
        <v>555.5</v>
      </c>
    </row>
    <row r="13" spans="1:5" ht="52.5" customHeight="1">
      <c r="A13" s="111">
        <v>2</v>
      </c>
      <c r="B13" s="229" t="s">
        <v>549</v>
      </c>
      <c r="C13" s="230"/>
      <c r="D13" s="231">
        <v>181.9</v>
      </c>
      <c r="E13" s="231">
        <v>181.9</v>
      </c>
    </row>
    <row r="14" spans="1:6" ht="72.75" customHeight="1">
      <c r="A14" s="111">
        <v>3</v>
      </c>
      <c r="B14" s="229" t="s">
        <v>158</v>
      </c>
      <c r="C14" s="230"/>
      <c r="D14" s="232">
        <v>1500</v>
      </c>
      <c r="E14" s="235">
        <v>1500</v>
      </c>
      <c r="F14" s="217"/>
    </row>
    <row r="15" spans="1:6" ht="12.75">
      <c r="A15" s="111"/>
      <c r="B15" s="233" t="s">
        <v>164</v>
      </c>
      <c r="C15" s="348">
        <f>D12+D13+D14</f>
        <v>2237.4</v>
      </c>
      <c r="D15" s="349"/>
      <c r="E15" s="128">
        <f>E12+E13+E14</f>
        <v>2237.4</v>
      </c>
      <c r="F15" s="234"/>
    </row>
    <row r="16" spans="1:6" ht="12.75">
      <c r="A16" s="113"/>
      <c r="B16" s="113"/>
      <c r="C16" s="115"/>
      <c r="D16" s="115"/>
      <c r="F16" s="217"/>
    </row>
    <row r="17" spans="1:4" ht="12.75">
      <c r="A17" s="113"/>
      <c r="B17" s="113"/>
      <c r="C17" s="115"/>
      <c r="D17" s="115"/>
    </row>
    <row r="18" spans="1:4" ht="12.75">
      <c r="A18" s="113"/>
      <c r="B18" s="113"/>
      <c r="C18" s="115"/>
      <c r="D18" s="115"/>
    </row>
    <row r="19" spans="1:4" ht="12.75">
      <c r="A19" s="113"/>
      <c r="B19" s="113"/>
      <c r="C19" s="115"/>
      <c r="D19" s="115"/>
    </row>
    <row r="20" spans="1:4" ht="12.75">
      <c r="A20" s="113"/>
      <c r="B20" s="113"/>
      <c r="C20" s="115"/>
      <c r="D20" s="115"/>
    </row>
    <row r="21" spans="1:4" ht="12.75">
      <c r="A21" s="113"/>
      <c r="B21" s="113"/>
      <c r="C21" s="115"/>
      <c r="D21" s="115"/>
    </row>
    <row r="22" spans="1:4" ht="12.75">
      <c r="A22" s="113"/>
      <c r="B22" s="113"/>
      <c r="C22" s="115"/>
      <c r="D22" s="115"/>
    </row>
    <row r="23" spans="1:4" ht="12.75">
      <c r="A23" s="113"/>
      <c r="B23" s="113"/>
      <c r="C23" s="115"/>
      <c r="D23" s="115"/>
    </row>
    <row r="24" spans="1:4" ht="12.75">
      <c r="A24" s="113"/>
      <c r="B24" s="113"/>
      <c r="C24" s="115"/>
      <c r="D24" s="115"/>
    </row>
    <row r="25" spans="1:4" ht="12.75">
      <c r="A25" s="113"/>
      <c r="B25" s="113"/>
      <c r="C25" s="115"/>
      <c r="D25" s="115"/>
    </row>
    <row r="26" spans="1:4" ht="12.75">
      <c r="A26" s="113"/>
      <c r="B26" s="113"/>
      <c r="C26" s="115"/>
      <c r="D26" s="115"/>
    </row>
    <row r="27" spans="1:4" ht="12.75">
      <c r="A27" s="113"/>
      <c r="B27" s="113"/>
      <c r="C27" s="115"/>
      <c r="D27" s="115"/>
    </row>
    <row r="28" spans="1:4" ht="12.75">
      <c r="A28" s="113"/>
      <c r="B28" s="113"/>
      <c r="C28" s="115"/>
      <c r="D28" s="115"/>
    </row>
    <row r="29" spans="1:4" ht="12.75">
      <c r="A29" s="113"/>
      <c r="B29" s="113"/>
      <c r="C29" s="115"/>
      <c r="D29" s="115"/>
    </row>
    <row r="30" spans="1:4" ht="12.75">
      <c r="A30" s="113"/>
      <c r="B30" s="113"/>
      <c r="C30" s="115"/>
      <c r="D30" s="115"/>
    </row>
    <row r="31" spans="1:4" ht="12.75">
      <c r="A31" s="113"/>
      <c r="B31" s="113"/>
      <c r="C31" s="115"/>
      <c r="D31" s="115"/>
    </row>
    <row r="32" spans="1:4" ht="12.75">
      <c r="A32" s="113"/>
      <c r="B32" s="113"/>
      <c r="C32" s="115"/>
      <c r="D32" s="115"/>
    </row>
    <row r="33" spans="1:4" ht="12.75">
      <c r="A33" s="113"/>
      <c r="B33" s="113"/>
      <c r="C33" s="115"/>
      <c r="D33" s="115"/>
    </row>
    <row r="34" spans="1:4" ht="12.75">
      <c r="A34" s="113"/>
      <c r="B34" s="113"/>
      <c r="C34" s="115"/>
      <c r="D34" s="115"/>
    </row>
    <row r="35" spans="1:4" ht="12.75">
      <c r="A35" s="113"/>
      <c r="B35" s="113"/>
      <c r="C35" s="115"/>
      <c r="D35" s="115"/>
    </row>
    <row r="36" spans="1:4" ht="12.75">
      <c r="A36" s="113"/>
      <c r="B36" s="113"/>
      <c r="C36" s="115"/>
      <c r="D36" s="115"/>
    </row>
    <row r="37" spans="1:4" ht="12.75">
      <c r="A37" s="113"/>
      <c r="B37" s="113"/>
      <c r="C37" s="115"/>
      <c r="D37" s="115"/>
    </row>
    <row r="38" spans="1:4" ht="12.75">
      <c r="A38" s="113"/>
      <c r="B38" s="113"/>
      <c r="C38" s="115"/>
      <c r="D38" s="115"/>
    </row>
    <row r="39" spans="1:4" ht="12.75">
      <c r="A39" s="113"/>
      <c r="B39" s="113"/>
      <c r="C39" s="115"/>
      <c r="D39" s="115"/>
    </row>
    <row r="40" spans="1:4" ht="12.75">
      <c r="A40" s="113"/>
      <c r="B40" s="113"/>
      <c r="C40" s="115"/>
      <c r="D40" s="115"/>
    </row>
    <row r="41" spans="1:4" ht="12.75">
      <c r="A41" s="113"/>
      <c r="B41" s="113"/>
      <c r="C41" s="115"/>
      <c r="D41" s="115"/>
    </row>
    <row r="42" spans="1:4" ht="12.75">
      <c r="A42" s="113"/>
      <c r="B42" s="113"/>
      <c r="C42" s="115"/>
      <c r="D42" s="115"/>
    </row>
    <row r="43" spans="1:4" ht="12.75">
      <c r="A43" s="113"/>
      <c r="B43" s="113"/>
      <c r="C43" s="115"/>
      <c r="D43" s="115"/>
    </row>
    <row r="44" spans="1:4" ht="12.75">
      <c r="A44" s="113"/>
      <c r="B44" s="113"/>
      <c r="C44" s="115"/>
      <c r="D44" s="115"/>
    </row>
    <row r="45" spans="1:4" ht="12.75">
      <c r="A45" s="113"/>
      <c r="B45" s="113"/>
      <c r="C45" s="115"/>
      <c r="D45" s="115"/>
    </row>
    <row r="46" spans="1:4" ht="12.75">
      <c r="A46" s="113"/>
      <c r="B46" s="113"/>
      <c r="C46" s="115"/>
      <c r="D46" s="115"/>
    </row>
    <row r="47" spans="1:4" ht="12.75">
      <c r="A47" s="113"/>
      <c r="B47" s="113"/>
      <c r="C47" s="115"/>
      <c r="D47" s="115"/>
    </row>
    <row r="48" spans="1:4" ht="12.75">
      <c r="A48" s="113"/>
      <c r="B48" s="113"/>
      <c r="C48" s="115"/>
      <c r="D48" s="115"/>
    </row>
    <row r="49" spans="1:4" ht="12.75">
      <c r="A49" s="113"/>
      <c r="B49" s="113"/>
      <c r="C49" s="115"/>
      <c r="D49" s="115"/>
    </row>
    <row r="50" spans="1:4" ht="12.75">
      <c r="A50" s="113"/>
      <c r="B50" s="113"/>
      <c r="C50" s="115"/>
      <c r="D50" s="115"/>
    </row>
    <row r="51" spans="1:4" ht="12.75">
      <c r="A51" s="113"/>
      <c r="B51" s="113"/>
      <c r="C51" s="115"/>
      <c r="D51" s="115"/>
    </row>
    <row r="52" spans="1:4" ht="12.75">
      <c r="A52" s="113"/>
      <c r="B52" s="113"/>
      <c r="C52" s="115"/>
      <c r="D52" s="115"/>
    </row>
    <row r="53" spans="1:4" ht="12.75">
      <c r="A53" s="113"/>
      <c r="B53" s="113"/>
      <c r="C53" s="115"/>
      <c r="D53" s="115"/>
    </row>
    <row r="54" spans="1:4" ht="12.75">
      <c r="A54" s="113"/>
      <c r="B54" s="113"/>
      <c r="C54" s="115"/>
      <c r="D54" s="115"/>
    </row>
    <row r="55" spans="1:4" ht="12.75">
      <c r="A55" s="113"/>
      <c r="B55" s="113"/>
      <c r="C55" s="115"/>
      <c r="D55" s="115"/>
    </row>
    <row r="56" spans="1:4" ht="12.75">
      <c r="A56" s="113"/>
      <c r="B56" s="113"/>
      <c r="C56" s="115"/>
      <c r="D56" s="115"/>
    </row>
    <row r="57" spans="1:4" ht="12.75">
      <c r="A57" s="113"/>
      <c r="B57" s="113"/>
      <c r="C57" s="115"/>
      <c r="D57" s="115"/>
    </row>
    <row r="58" spans="1:4" ht="12.75">
      <c r="A58" s="113"/>
      <c r="B58" s="113"/>
      <c r="C58" s="115"/>
      <c r="D58" s="115"/>
    </row>
    <row r="59" spans="1:4" ht="12.75">
      <c r="A59" s="113"/>
      <c r="B59" s="113"/>
      <c r="C59" s="115"/>
      <c r="D59" s="115"/>
    </row>
    <row r="60" spans="1:4" ht="12.75">
      <c r="A60" s="113"/>
      <c r="B60" s="113"/>
      <c r="C60" s="115"/>
      <c r="D60" s="115"/>
    </row>
    <row r="61" spans="1:4" ht="12.75">
      <c r="A61" s="113"/>
      <c r="B61" s="113"/>
      <c r="C61" s="115"/>
      <c r="D61" s="115"/>
    </row>
    <row r="62" spans="1:4" ht="12.75">
      <c r="A62" s="113"/>
      <c r="B62" s="113"/>
      <c r="C62" s="115"/>
      <c r="D62" s="115"/>
    </row>
    <row r="63" spans="1:4" ht="12.75">
      <c r="A63" s="113"/>
      <c r="B63" s="113"/>
      <c r="C63" s="115"/>
      <c r="D63" s="115"/>
    </row>
    <row r="64" spans="1:4" ht="12.75">
      <c r="A64" s="113"/>
      <c r="B64" s="113"/>
      <c r="C64" s="115"/>
      <c r="D64" s="115"/>
    </row>
    <row r="65" spans="1:4" ht="12.75">
      <c r="A65" s="113"/>
      <c r="B65" s="113"/>
      <c r="C65" s="115"/>
      <c r="D65" s="115"/>
    </row>
    <row r="66" spans="1:4" ht="12.75">
      <c r="A66" s="113"/>
      <c r="B66" s="113"/>
      <c r="C66" s="115"/>
      <c r="D66" s="115"/>
    </row>
    <row r="67" spans="1:4" ht="12.75">
      <c r="A67" s="113"/>
      <c r="B67" s="113"/>
      <c r="C67" s="115"/>
      <c r="D67" s="115"/>
    </row>
    <row r="68" spans="1:4" ht="12.75">
      <c r="A68" s="113"/>
      <c r="B68" s="113"/>
      <c r="C68" s="115"/>
      <c r="D68" s="115"/>
    </row>
    <row r="69" spans="1:4" ht="12.75">
      <c r="A69" s="113"/>
      <c r="B69" s="113"/>
      <c r="C69" s="115"/>
      <c r="D69" s="115"/>
    </row>
    <row r="70" spans="1:4" ht="12.75">
      <c r="A70" s="113"/>
      <c r="B70" s="113"/>
      <c r="C70" s="115"/>
      <c r="D70" s="115"/>
    </row>
    <row r="71" spans="1:4" ht="12.75">
      <c r="A71" s="113"/>
      <c r="B71" s="113"/>
      <c r="C71" s="115"/>
      <c r="D71" s="115"/>
    </row>
    <row r="72" spans="1:4" ht="12.75">
      <c r="A72" s="113"/>
      <c r="B72" s="113"/>
      <c r="C72" s="115"/>
      <c r="D72" s="115"/>
    </row>
    <row r="73" spans="1:4" ht="12.75">
      <c r="A73" s="113"/>
      <c r="B73" s="113"/>
      <c r="C73" s="115"/>
      <c r="D73" s="115"/>
    </row>
    <row r="74" spans="1:4" ht="12.75">
      <c r="A74" s="113"/>
      <c r="B74" s="113"/>
      <c r="C74" s="115"/>
      <c r="D74" s="115"/>
    </row>
    <row r="75" spans="1:4" ht="12.75">
      <c r="A75" s="113"/>
      <c r="B75" s="113"/>
      <c r="C75" s="115"/>
      <c r="D75" s="115"/>
    </row>
    <row r="76" spans="1:4" ht="12.75">
      <c r="A76" s="113"/>
      <c r="B76" s="113"/>
      <c r="C76" s="115"/>
      <c r="D76" s="115"/>
    </row>
    <row r="77" spans="1:4" ht="12.75">
      <c r="A77" s="113"/>
      <c r="B77" s="113"/>
      <c r="C77" s="115"/>
      <c r="D77" s="115"/>
    </row>
    <row r="78" spans="1:4" ht="12.75">
      <c r="A78" s="113"/>
      <c r="B78" s="113"/>
      <c r="C78" s="115"/>
      <c r="D78" s="115"/>
    </row>
    <row r="79" spans="1:4" ht="12.75">
      <c r="A79" s="113"/>
      <c r="B79" s="113"/>
      <c r="C79" s="115"/>
      <c r="D79" s="115"/>
    </row>
    <row r="80" spans="3:4" ht="12.75">
      <c r="C80" s="116"/>
      <c r="D80" s="116"/>
    </row>
    <row r="81" spans="3:4" ht="12.75">
      <c r="C81" s="116"/>
      <c r="D81" s="116"/>
    </row>
    <row r="82" spans="3:4" ht="12.75">
      <c r="C82" s="116"/>
      <c r="D82" s="116"/>
    </row>
    <row r="83" spans="3:4" ht="12.75">
      <c r="C83" s="116"/>
      <c r="D83" s="116"/>
    </row>
    <row r="84" spans="3:4" ht="12.75">
      <c r="C84" s="116"/>
      <c r="D84" s="116"/>
    </row>
    <row r="85" spans="3:4" ht="12.75">
      <c r="C85" s="116"/>
      <c r="D85" s="116"/>
    </row>
    <row r="86" spans="3:4" ht="12.75">
      <c r="C86" s="116"/>
      <c r="D86" s="116"/>
    </row>
    <row r="87" spans="3:4" ht="12.75">
      <c r="C87" s="116"/>
      <c r="D87" s="116"/>
    </row>
    <row r="88" spans="3:4" ht="12.75">
      <c r="C88" s="116"/>
      <c r="D88" s="116"/>
    </row>
    <row r="89" spans="3:4" ht="12.75">
      <c r="C89" s="116"/>
      <c r="D89" s="116"/>
    </row>
    <row r="90" spans="3:4" ht="12.75">
      <c r="C90" s="116"/>
      <c r="D90" s="116"/>
    </row>
    <row r="91" spans="3:4" ht="12.75">
      <c r="C91" s="116"/>
      <c r="D91" s="116"/>
    </row>
    <row r="92" spans="3:4" ht="12.75">
      <c r="C92" s="116"/>
      <c r="D92" s="116"/>
    </row>
    <row r="93" spans="3:4" ht="12.75">
      <c r="C93" s="116"/>
      <c r="D93" s="116"/>
    </row>
    <row r="94" spans="3:4" ht="12.75">
      <c r="C94" s="116"/>
      <c r="D94" s="116"/>
    </row>
    <row r="95" spans="3:4" ht="12.75">
      <c r="C95" s="116"/>
      <c r="D95" s="116"/>
    </row>
    <row r="96" spans="3:4" ht="12.75">
      <c r="C96" s="116"/>
      <c r="D96" s="116"/>
    </row>
    <row r="97" spans="3:4" ht="12.75">
      <c r="C97" s="116"/>
      <c r="D97" s="116"/>
    </row>
    <row r="98" spans="3:4" ht="12.75">
      <c r="C98" s="116"/>
      <c r="D98" s="116"/>
    </row>
    <row r="99" spans="3:4" ht="12.75">
      <c r="C99" s="116"/>
      <c r="D99" s="116"/>
    </row>
    <row r="100" spans="3:4" ht="12.75">
      <c r="C100" s="116"/>
      <c r="D100" s="116"/>
    </row>
    <row r="101" spans="3:4" ht="12.75">
      <c r="C101" s="116"/>
      <c r="D101" s="116"/>
    </row>
    <row r="102" spans="3:4" ht="12.75">
      <c r="C102" s="116"/>
      <c r="D102" s="116"/>
    </row>
  </sheetData>
  <sheetProtection/>
  <mergeCells count="9">
    <mergeCell ref="C15:D15"/>
    <mergeCell ref="C11:D11"/>
    <mergeCell ref="D1:E1"/>
    <mergeCell ref="D2:E2"/>
    <mergeCell ref="D3:E3"/>
    <mergeCell ref="D4:E4"/>
    <mergeCell ref="D5:E5"/>
    <mergeCell ref="A7:E7"/>
    <mergeCell ref="A8:E9"/>
  </mergeCells>
  <printOptions/>
  <pageMargins left="1.1811023622047245" right="0.3937007874015748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C31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6.125" style="192" customWidth="1"/>
    <col min="2" max="2" width="59.00390625" style="192" customWidth="1"/>
    <col min="3" max="3" width="23.375" style="192" customWidth="1"/>
    <col min="4" max="16384" width="9.125" style="11" customWidth="1"/>
  </cols>
  <sheetData>
    <row r="1" ht="15">
      <c r="C1" s="9" t="s">
        <v>619</v>
      </c>
    </row>
    <row r="2" spans="1:3" ht="15">
      <c r="A2" s="193"/>
      <c r="B2" s="193"/>
      <c r="C2" s="11" t="s">
        <v>585</v>
      </c>
    </row>
    <row r="3" spans="1:3" ht="15">
      <c r="A3" s="193"/>
      <c r="B3" s="193"/>
      <c r="C3" s="11" t="s">
        <v>299</v>
      </c>
    </row>
    <row r="4" spans="1:3" ht="15">
      <c r="A4" s="193"/>
      <c r="B4" s="193"/>
      <c r="C4" s="11" t="s">
        <v>42</v>
      </c>
    </row>
    <row r="5" spans="1:3" ht="15">
      <c r="A5" s="193"/>
      <c r="B5" s="193"/>
      <c r="C5" s="9" t="s">
        <v>1008</v>
      </c>
    </row>
    <row r="6" spans="1:3" ht="15">
      <c r="A6" s="193"/>
      <c r="B6" s="193"/>
      <c r="C6" s="194"/>
    </row>
    <row r="7" spans="1:3" ht="30.75" customHeight="1">
      <c r="A7" s="353" t="s">
        <v>949</v>
      </c>
      <c r="B7" s="353"/>
      <c r="C7" s="353"/>
    </row>
    <row r="8" spans="1:3" ht="15">
      <c r="A8" s="195" t="s">
        <v>586</v>
      </c>
      <c r="B8" s="193"/>
      <c r="C8" s="193"/>
    </row>
    <row r="9" spans="1:3" ht="12.75">
      <c r="A9" s="354" t="s">
        <v>587</v>
      </c>
      <c r="B9" s="355" t="s">
        <v>588</v>
      </c>
      <c r="C9" s="355" t="s">
        <v>180</v>
      </c>
    </row>
    <row r="10" spans="1:3" ht="21.75" customHeight="1">
      <c r="A10" s="354"/>
      <c r="B10" s="355"/>
      <c r="C10" s="355"/>
    </row>
    <row r="11" spans="1:3" ht="38.25">
      <c r="A11" s="197" t="s">
        <v>303</v>
      </c>
      <c r="B11" s="198" t="s">
        <v>589</v>
      </c>
      <c r="C11" s="199"/>
    </row>
    <row r="12" spans="1:3" ht="12.75">
      <c r="A12" s="196"/>
      <c r="B12" s="212" t="s">
        <v>599</v>
      </c>
      <c r="C12" s="199">
        <f>C18</f>
        <v>9133.8</v>
      </c>
    </row>
    <row r="13" spans="1:3" ht="12.75">
      <c r="A13" s="196"/>
      <c r="B13" s="212" t="s">
        <v>950</v>
      </c>
      <c r="C13" s="199">
        <f>C19</f>
        <v>0</v>
      </c>
    </row>
    <row r="14" spans="1:3" ht="12.75">
      <c r="A14" s="196"/>
      <c r="B14" s="212" t="s">
        <v>951</v>
      </c>
      <c r="C14" s="199">
        <f>C20</f>
        <v>6000</v>
      </c>
    </row>
    <row r="15" spans="1:3" ht="12.75">
      <c r="A15" s="196"/>
      <c r="B15" s="212" t="s">
        <v>600</v>
      </c>
      <c r="C15" s="199">
        <f>C21</f>
        <v>3133.7999999999993</v>
      </c>
    </row>
    <row r="16" spans="1:3" ht="12.75">
      <c r="A16" s="196"/>
      <c r="B16" s="198" t="s">
        <v>590</v>
      </c>
      <c r="C16" s="199"/>
    </row>
    <row r="17" spans="1:3" ht="25.5">
      <c r="A17" s="197" t="s">
        <v>591</v>
      </c>
      <c r="B17" s="198" t="s">
        <v>592</v>
      </c>
      <c r="C17" s="199"/>
    </row>
    <row r="18" spans="1:3" ht="12.75">
      <c r="A18" s="196"/>
      <c r="B18" s="212" t="s">
        <v>599</v>
      </c>
      <c r="C18" s="199">
        <v>9133.8</v>
      </c>
    </row>
    <row r="19" spans="1:3" ht="12.75">
      <c r="A19" s="196"/>
      <c r="B19" s="212" t="s">
        <v>950</v>
      </c>
      <c r="C19" s="199">
        <v>0</v>
      </c>
    </row>
    <row r="20" spans="1:3" ht="12.75">
      <c r="A20" s="196"/>
      <c r="B20" s="212" t="s">
        <v>951</v>
      </c>
      <c r="C20" s="199">
        <v>6000</v>
      </c>
    </row>
    <row r="21" spans="1:3" ht="12.75">
      <c r="A21" s="196"/>
      <c r="B21" s="212" t="s">
        <v>600</v>
      </c>
      <c r="C21" s="199">
        <f>C18+C19-C20</f>
        <v>3133.7999999999993</v>
      </c>
    </row>
    <row r="22" spans="1:3" ht="25.5">
      <c r="A22" s="197" t="s">
        <v>593</v>
      </c>
      <c r="B22" s="198" t="s">
        <v>594</v>
      </c>
      <c r="C22" s="200"/>
    </row>
    <row r="23" spans="1:3" ht="12.75">
      <c r="A23" s="196"/>
      <c r="B23" s="212" t="s">
        <v>599</v>
      </c>
      <c r="C23" s="199">
        <v>0</v>
      </c>
    </row>
    <row r="24" spans="1:3" ht="12.75">
      <c r="A24" s="196"/>
      <c r="B24" s="212" t="s">
        <v>950</v>
      </c>
      <c r="C24" s="196">
        <v>0</v>
      </c>
    </row>
    <row r="25" spans="1:3" ht="12.75">
      <c r="A25" s="196"/>
      <c r="B25" s="212" t="s">
        <v>951</v>
      </c>
      <c r="C25" s="199">
        <v>0</v>
      </c>
    </row>
    <row r="26" spans="1:3" ht="12.75">
      <c r="A26" s="196"/>
      <c r="B26" s="212" t="s">
        <v>600</v>
      </c>
      <c r="C26" s="199">
        <f>C23+C24-C25</f>
        <v>0</v>
      </c>
    </row>
    <row r="27" spans="1:3" ht="25.5">
      <c r="A27" s="197" t="s">
        <v>305</v>
      </c>
      <c r="B27" s="198" t="s">
        <v>595</v>
      </c>
      <c r="C27" s="199"/>
    </row>
    <row r="28" spans="1:3" ht="12.75">
      <c r="A28" s="196"/>
      <c r="B28" s="212" t="s">
        <v>599</v>
      </c>
      <c r="C28" s="199">
        <v>0</v>
      </c>
    </row>
    <row r="29" spans="1:3" ht="12.75">
      <c r="A29" s="1"/>
      <c r="B29" s="212" t="s">
        <v>950</v>
      </c>
      <c r="C29" s="199">
        <v>0</v>
      </c>
    </row>
    <row r="30" spans="1:3" ht="12.75">
      <c r="A30" s="1"/>
      <c r="B30" s="212" t="s">
        <v>951</v>
      </c>
      <c r="C30" s="199">
        <v>0</v>
      </c>
    </row>
    <row r="31" spans="1:3" ht="12.75">
      <c r="A31" s="1"/>
      <c r="B31" s="212" t="s">
        <v>600</v>
      </c>
      <c r="C31" s="199">
        <v>0</v>
      </c>
    </row>
  </sheetData>
  <sheetProtection/>
  <mergeCells count="4">
    <mergeCell ref="A7:C7"/>
    <mergeCell ref="A9:A10"/>
    <mergeCell ref="B9:B10"/>
    <mergeCell ref="C9:C10"/>
  </mergeCells>
  <printOptions/>
  <pageMargins left="1.1811023622047245" right="0.3937007874015748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D37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7.125" style="201" customWidth="1"/>
    <col min="2" max="2" width="43.125" style="201" customWidth="1"/>
    <col min="3" max="3" width="16.00390625" style="201" customWidth="1"/>
    <col min="4" max="4" width="21.25390625" style="201" customWidth="1"/>
    <col min="5" max="16384" width="9.125" style="11" customWidth="1"/>
  </cols>
  <sheetData>
    <row r="1" ht="15">
      <c r="D1" s="9" t="s">
        <v>620</v>
      </c>
    </row>
    <row r="2" ht="15">
      <c r="D2" s="11" t="s">
        <v>585</v>
      </c>
    </row>
    <row r="3" ht="15">
      <c r="D3" s="11" t="s">
        <v>299</v>
      </c>
    </row>
    <row r="4" ht="15">
      <c r="D4" s="11" t="s">
        <v>42</v>
      </c>
    </row>
    <row r="5" ht="15">
      <c r="D5" s="9" t="s">
        <v>1008</v>
      </c>
    </row>
    <row r="6" ht="15">
      <c r="D6" s="194"/>
    </row>
    <row r="7" spans="1:4" ht="32.25" customHeight="1">
      <c r="A7" s="356" t="s">
        <v>952</v>
      </c>
      <c r="B7" s="356"/>
      <c r="C7" s="356"/>
      <c r="D7" s="356"/>
    </row>
    <row r="8" spans="1:4" ht="14.25">
      <c r="A8" s="202"/>
      <c r="B8" s="202"/>
      <c r="C8" s="202"/>
      <c r="D8" s="202"/>
    </row>
    <row r="9" spans="1:4" ht="15">
      <c r="A9" s="203" t="s">
        <v>586</v>
      </c>
      <c r="D9" s="204" t="s">
        <v>49</v>
      </c>
    </row>
    <row r="10" spans="1:4" ht="12.75">
      <c r="A10" s="357" t="s">
        <v>587</v>
      </c>
      <c r="B10" s="358" t="s">
        <v>588</v>
      </c>
      <c r="C10" s="359" t="s">
        <v>602</v>
      </c>
      <c r="D10" s="361" t="s">
        <v>779</v>
      </c>
    </row>
    <row r="11" spans="1:4" ht="21" customHeight="1">
      <c r="A11" s="357"/>
      <c r="B11" s="358"/>
      <c r="C11" s="360"/>
      <c r="D11" s="362"/>
    </row>
    <row r="12" spans="1:4" ht="51">
      <c r="A12" s="206" t="s">
        <v>303</v>
      </c>
      <c r="B12" s="207" t="s">
        <v>589</v>
      </c>
      <c r="C12" s="208"/>
      <c r="D12" s="209"/>
    </row>
    <row r="13" spans="1:4" ht="12.75">
      <c r="A13" s="205"/>
      <c r="B13" s="207" t="s">
        <v>596</v>
      </c>
      <c r="C13" s="208">
        <f aca="true" t="shared" si="0" ref="C13:D15">C20</f>
        <v>3133.8</v>
      </c>
      <c r="D13" s="209">
        <f t="shared" si="0"/>
        <v>0</v>
      </c>
    </row>
    <row r="14" spans="1:4" ht="12.75">
      <c r="A14" s="205"/>
      <c r="B14" s="210" t="s">
        <v>597</v>
      </c>
      <c r="C14" s="208">
        <f t="shared" si="0"/>
        <v>0</v>
      </c>
      <c r="D14" s="209">
        <f t="shared" si="0"/>
        <v>0</v>
      </c>
    </row>
    <row r="15" spans="1:4" ht="25.5">
      <c r="A15" s="205"/>
      <c r="B15" s="210" t="s">
        <v>598</v>
      </c>
      <c r="C15" s="208">
        <f t="shared" si="0"/>
        <v>3133.8</v>
      </c>
      <c r="D15" s="209">
        <f t="shared" si="0"/>
        <v>0</v>
      </c>
    </row>
    <row r="16" spans="1:4" ht="12.75">
      <c r="A16" s="205"/>
      <c r="B16" s="210" t="s">
        <v>603</v>
      </c>
      <c r="C16" s="208">
        <f>C23</f>
        <v>0</v>
      </c>
      <c r="D16" s="209">
        <v>0</v>
      </c>
    </row>
    <row r="17" spans="1:4" ht="12.75">
      <c r="A17" s="205"/>
      <c r="B17" s="210" t="s">
        <v>953</v>
      </c>
      <c r="C17" s="208">
        <v>0</v>
      </c>
      <c r="D17" s="209">
        <f>D24</f>
        <v>0</v>
      </c>
    </row>
    <row r="18" spans="1:4" ht="12.75">
      <c r="A18" s="205"/>
      <c r="B18" s="210" t="s">
        <v>590</v>
      </c>
      <c r="C18" s="208"/>
      <c r="D18" s="209"/>
    </row>
    <row r="19" spans="1:4" ht="25.5">
      <c r="A19" s="206" t="s">
        <v>591</v>
      </c>
      <c r="B19" s="210" t="s">
        <v>592</v>
      </c>
      <c r="C19" s="208"/>
      <c r="D19" s="209"/>
    </row>
    <row r="20" spans="1:4" ht="12.75">
      <c r="A20" s="205"/>
      <c r="B20" s="207" t="s">
        <v>596</v>
      </c>
      <c r="C20" s="208">
        <v>3133.8</v>
      </c>
      <c r="D20" s="208">
        <v>0</v>
      </c>
    </row>
    <row r="21" spans="1:4" ht="12.75">
      <c r="A21" s="205"/>
      <c r="B21" s="210" t="s">
        <v>597</v>
      </c>
      <c r="C21" s="208">
        <v>0</v>
      </c>
      <c r="D21" s="208">
        <v>0</v>
      </c>
    </row>
    <row r="22" spans="1:4" ht="25.5">
      <c r="A22" s="205"/>
      <c r="B22" s="210" t="s">
        <v>598</v>
      </c>
      <c r="C22" s="208">
        <v>3133.8</v>
      </c>
      <c r="D22" s="208">
        <v>0</v>
      </c>
    </row>
    <row r="23" spans="1:4" ht="12.75">
      <c r="A23" s="205"/>
      <c r="B23" s="210" t="s">
        <v>603</v>
      </c>
      <c r="C23" s="208">
        <f>C20+C21-C22</f>
        <v>0</v>
      </c>
      <c r="D23" s="209">
        <v>0</v>
      </c>
    </row>
    <row r="24" spans="1:4" ht="12.75">
      <c r="A24" s="205"/>
      <c r="B24" s="210" t="s">
        <v>953</v>
      </c>
      <c r="C24" s="208">
        <v>0</v>
      </c>
      <c r="D24" s="209">
        <f>D20+D21-D22</f>
        <v>0</v>
      </c>
    </row>
    <row r="25" spans="1:4" ht="25.5">
      <c r="A25" s="206" t="s">
        <v>593</v>
      </c>
      <c r="B25" s="210" t="s">
        <v>601</v>
      </c>
      <c r="C25" s="208"/>
      <c r="D25" s="209"/>
    </row>
    <row r="26" spans="1:4" ht="12.75">
      <c r="A26" s="205"/>
      <c r="B26" s="207" t="s">
        <v>596</v>
      </c>
      <c r="C26" s="208">
        <v>0</v>
      </c>
      <c r="D26" s="209">
        <v>0</v>
      </c>
    </row>
    <row r="27" spans="1:4" ht="12.75">
      <c r="A27" s="205"/>
      <c r="B27" s="210" t="s">
        <v>597</v>
      </c>
      <c r="C27" s="208">
        <v>0</v>
      </c>
      <c r="D27" s="209">
        <v>0</v>
      </c>
    </row>
    <row r="28" spans="1:4" ht="25.5">
      <c r="A28" s="205"/>
      <c r="B28" s="210" t="s">
        <v>598</v>
      </c>
      <c r="C28" s="208">
        <v>0</v>
      </c>
      <c r="D28" s="209">
        <v>0</v>
      </c>
    </row>
    <row r="29" spans="1:4" ht="12.75">
      <c r="A29" s="205"/>
      <c r="B29" s="210" t="s">
        <v>603</v>
      </c>
      <c r="C29" s="208">
        <v>0</v>
      </c>
      <c r="D29" s="209">
        <v>0</v>
      </c>
    </row>
    <row r="30" spans="1:4" ht="12.75">
      <c r="A30" s="205"/>
      <c r="B30" s="210" t="s">
        <v>953</v>
      </c>
      <c r="C30" s="208">
        <v>0</v>
      </c>
      <c r="D30" s="209">
        <v>0</v>
      </c>
    </row>
    <row r="31" spans="1:4" ht="25.5">
      <c r="A31" s="206" t="s">
        <v>305</v>
      </c>
      <c r="B31" s="207" t="s">
        <v>595</v>
      </c>
      <c r="C31" s="208"/>
      <c r="D31" s="209"/>
    </row>
    <row r="32" spans="1:4" ht="12.75">
      <c r="A32" s="205"/>
      <c r="B32" s="207" t="s">
        <v>596</v>
      </c>
      <c r="C32" s="208">
        <v>0</v>
      </c>
      <c r="D32" s="209">
        <f>C35</f>
        <v>0</v>
      </c>
    </row>
    <row r="33" spans="1:4" ht="12.75">
      <c r="A33" s="205"/>
      <c r="B33" s="210" t="s">
        <v>597</v>
      </c>
      <c r="C33" s="208">
        <v>0</v>
      </c>
      <c r="D33" s="209">
        <v>0</v>
      </c>
    </row>
    <row r="34" spans="1:4" ht="25.5">
      <c r="A34" s="205"/>
      <c r="B34" s="210" t="s">
        <v>598</v>
      </c>
      <c r="C34" s="208">
        <v>0</v>
      </c>
      <c r="D34" s="209">
        <f>D32</f>
        <v>0</v>
      </c>
    </row>
    <row r="35" spans="1:4" ht="12.75">
      <c r="A35" s="205"/>
      <c r="B35" s="210" t="s">
        <v>603</v>
      </c>
      <c r="C35" s="208">
        <f>C33</f>
        <v>0</v>
      </c>
      <c r="D35" s="209">
        <v>0</v>
      </c>
    </row>
    <row r="36" spans="1:4" ht="12.75">
      <c r="A36" s="205"/>
      <c r="B36" s="210" t="s">
        <v>953</v>
      </c>
      <c r="C36" s="208">
        <v>0</v>
      </c>
      <c r="D36" s="209">
        <f>D33</f>
        <v>0</v>
      </c>
    </row>
    <row r="37" ht="15">
      <c r="C37" s="211"/>
    </row>
  </sheetData>
  <sheetProtection/>
  <mergeCells count="5">
    <mergeCell ref="A7:D7"/>
    <mergeCell ref="A10:A11"/>
    <mergeCell ref="B10:B11"/>
    <mergeCell ref="C10:C11"/>
    <mergeCell ref="D10:D11"/>
  </mergeCells>
  <printOptions/>
  <pageMargins left="1.1811023622047245" right="0.3937007874015748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18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6.625" style="201" customWidth="1"/>
    <col min="2" max="2" width="38.375" style="201" customWidth="1"/>
    <col min="3" max="3" width="27.25390625" style="201" customWidth="1"/>
    <col min="4" max="4" width="28.75390625" style="201" customWidth="1"/>
    <col min="5" max="5" width="14.25390625" style="201" hidden="1" customWidth="1"/>
    <col min="6" max="6" width="25.625" style="201" customWidth="1"/>
    <col min="7" max="7" width="13.875" style="201" hidden="1" customWidth="1"/>
    <col min="8" max="8" width="29.375" style="201" customWidth="1"/>
    <col min="9" max="10" width="12.75390625" style="201" hidden="1" customWidth="1"/>
    <col min="11" max="16384" width="9.125" style="201" customWidth="1"/>
  </cols>
  <sheetData>
    <row r="1" spans="8:10" ht="15" customHeight="1">
      <c r="H1" s="236" t="s">
        <v>720</v>
      </c>
      <c r="I1" s="236" t="s">
        <v>621</v>
      </c>
      <c r="J1" s="236"/>
    </row>
    <row r="2" spans="8:10" ht="15" customHeight="1">
      <c r="H2" s="236" t="s">
        <v>585</v>
      </c>
      <c r="I2" s="236" t="s">
        <v>622</v>
      </c>
      <c r="J2" s="236"/>
    </row>
    <row r="3" spans="8:10" ht="15" customHeight="1">
      <c r="H3" s="236" t="s">
        <v>299</v>
      </c>
      <c r="I3" s="236"/>
      <c r="J3" s="236"/>
    </row>
    <row r="4" spans="8:10" ht="15" customHeight="1">
      <c r="H4" s="236" t="s">
        <v>42</v>
      </c>
      <c r="I4" s="236"/>
      <c r="J4" s="236"/>
    </row>
    <row r="5" spans="8:10" ht="18.75" customHeight="1">
      <c r="H5" s="236" t="s">
        <v>1008</v>
      </c>
      <c r="I5" s="236" t="s">
        <v>623</v>
      </c>
      <c r="J5" s="236"/>
    </row>
    <row r="7" spans="1:10" ht="15" customHeight="1">
      <c r="A7" s="364" t="s">
        <v>954</v>
      </c>
      <c r="B7" s="364"/>
      <c r="C7" s="364"/>
      <c r="D7" s="364"/>
      <c r="E7" s="364"/>
      <c r="F7" s="364"/>
      <c r="G7" s="364"/>
      <c r="H7" s="364"/>
      <c r="I7" s="364"/>
      <c r="J7" s="364"/>
    </row>
    <row r="8" spans="1:10" ht="15">
      <c r="A8" s="237"/>
      <c r="B8" s="237"/>
      <c r="C8" s="237"/>
      <c r="D8" s="237"/>
      <c r="E8" s="237"/>
      <c r="H8" s="238" t="s">
        <v>624</v>
      </c>
      <c r="I8" s="238" t="s">
        <v>624</v>
      </c>
      <c r="J8" s="239"/>
    </row>
    <row r="9" spans="1:10" ht="90" customHeight="1">
      <c r="A9" s="363" t="s">
        <v>301</v>
      </c>
      <c r="B9" s="363" t="s">
        <v>625</v>
      </c>
      <c r="C9" s="240" t="s">
        <v>626</v>
      </c>
      <c r="D9" s="363" t="s">
        <v>626</v>
      </c>
      <c r="E9" s="363"/>
      <c r="F9" s="363" t="s">
        <v>626</v>
      </c>
      <c r="G9" s="363"/>
      <c r="H9" s="240" t="s">
        <v>164</v>
      </c>
      <c r="I9" s="241"/>
      <c r="J9" s="242"/>
    </row>
    <row r="10" spans="1:10" ht="21" customHeight="1">
      <c r="A10" s="363"/>
      <c r="B10" s="363"/>
      <c r="C10" s="365" t="s">
        <v>643</v>
      </c>
      <c r="D10" s="365"/>
      <c r="E10" s="365"/>
      <c r="F10" s="365"/>
      <c r="G10" s="365"/>
      <c r="H10" s="365"/>
      <c r="I10" s="244" t="s">
        <v>627</v>
      </c>
      <c r="J10" s="243" t="s">
        <v>628</v>
      </c>
    </row>
    <row r="11" spans="1:10" ht="34.5" customHeight="1">
      <c r="A11" s="245" t="s">
        <v>303</v>
      </c>
      <c r="B11" s="246" t="s">
        <v>629</v>
      </c>
      <c r="C11" s="240">
        <v>0</v>
      </c>
      <c r="D11" s="363">
        <v>0</v>
      </c>
      <c r="E11" s="363"/>
      <c r="F11" s="363">
        <v>0</v>
      </c>
      <c r="G11" s="363"/>
      <c r="H11" s="247" t="s">
        <v>630</v>
      </c>
      <c r="I11" s="248" t="s">
        <v>630</v>
      </c>
      <c r="J11" s="248" t="s">
        <v>630</v>
      </c>
    </row>
    <row r="12" spans="1:10" ht="80.25" customHeight="1">
      <c r="A12" s="245" t="s">
        <v>305</v>
      </c>
      <c r="B12" s="246" t="s">
        <v>631</v>
      </c>
      <c r="C12" s="240">
        <v>0</v>
      </c>
      <c r="D12" s="240">
        <v>0</v>
      </c>
      <c r="E12" s="240">
        <f>E13+E14+E15-E16</f>
        <v>1633.0800056275957</v>
      </c>
      <c r="F12" s="240">
        <f>F13+F14+F15-F16</f>
        <v>0</v>
      </c>
      <c r="G12" s="240">
        <f>G13+G14+G15-G16</f>
        <v>0</v>
      </c>
      <c r="H12" s="240">
        <f aca="true" t="shared" si="0" ref="H12:H17">C12+D12+F12</f>
        <v>0</v>
      </c>
      <c r="I12" s="201" t="e">
        <f aca="true" t="shared" si="1" ref="I12:I17">#REF!+E12+G12</f>
        <v>#REF!</v>
      </c>
      <c r="J12" s="201" t="e">
        <f aca="true" t="shared" si="2" ref="J12:J17">#REF!+#REF!+#REF!</f>
        <v>#REF!</v>
      </c>
    </row>
    <row r="13" spans="1:10" ht="64.5" customHeight="1">
      <c r="A13" s="245" t="s">
        <v>632</v>
      </c>
      <c r="B13" s="246" t="s">
        <v>633</v>
      </c>
      <c r="C13" s="240">
        <v>0</v>
      </c>
      <c r="D13" s="240">
        <v>0</v>
      </c>
      <c r="E13" s="240">
        <f>'[1]объем гарантий'!H22</f>
        <v>1816.9426004294164</v>
      </c>
      <c r="F13" s="240">
        <v>0</v>
      </c>
      <c r="G13" s="240">
        <v>0</v>
      </c>
      <c r="H13" s="240">
        <f t="shared" si="0"/>
        <v>0</v>
      </c>
      <c r="I13" s="201" t="e">
        <f t="shared" si="1"/>
        <v>#REF!</v>
      </c>
      <c r="J13" s="201" t="e">
        <f t="shared" si="2"/>
        <v>#REF!</v>
      </c>
    </row>
    <row r="14" spans="1:10" ht="54" customHeight="1">
      <c r="A14" s="245" t="s">
        <v>634</v>
      </c>
      <c r="B14" s="246" t="s">
        <v>635</v>
      </c>
      <c r="C14" s="240">
        <v>0</v>
      </c>
      <c r="D14" s="240">
        <v>0</v>
      </c>
      <c r="E14" s="240">
        <v>0</v>
      </c>
      <c r="F14" s="240">
        <v>0</v>
      </c>
      <c r="G14" s="240"/>
      <c r="H14" s="240">
        <f t="shared" si="0"/>
        <v>0</v>
      </c>
      <c r="I14" s="201" t="e">
        <f t="shared" si="1"/>
        <v>#REF!</v>
      </c>
      <c r="J14" s="201" t="e">
        <f t="shared" si="2"/>
        <v>#REF!</v>
      </c>
    </row>
    <row r="15" spans="1:10" ht="79.5" customHeight="1">
      <c r="A15" s="245" t="s">
        <v>636</v>
      </c>
      <c r="B15" s="246" t="s">
        <v>637</v>
      </c>
      <c r="C15" s="240">
        <v>0</v>
      </c>
      <c r="D15" s="240">
        <v>0</v>
      </c>
      <c r="E15" s="240">
        <f>'[1]объем гарантий'!H23</f>
        <v>138.40791463285478</v>
      </c>
      <c r="F15" s="240">
        <v>0</v>
      </c>
      <c r="G15" s="240">
        <v>0</v>
      </c>
      <c r="H15" s="240">
        <f t="shared" si="0"/>
        <v>0</v>
      </c>
      <c r="I15" s="201" t="e">
        <f t="shared" si="1"/>
        <v>#REF!</v>
      </c>
      <c r="J15" s="201" t="e">
        <f t="shared" si="2"/>
        <v>#REF!</v>
      </c>
    </row>
    <row r="16" spans="1:10" ht="90">
      <c r="A16" s="245" t="s">
        <v>638</v>
      </c>
      <c r="B16" s="246" t="s">
        <v>639</v>
      </c>
      <c r="C16" s="240">
        <v>0</v>
      </c>
      <c r="D16" s="240">
        <v>0</v>
      </c>
      <c r="E16" s="240">
        <f>'[1]объем гарантий'!H24</f>
        <v>322.2705094346753</v>
      </c>
      <c r="F16" s="240">
        <v>0</v>
      </c>
      <c r="G16" s="240"/>
      <c r="H16" s="240">
        <f t="shared" si="0"/>
        <v>0</v>
      </c>
      <c r="I16" s="201" t="e">
        <f t="shared" si="1"/>
        <v>#REF!</v>
      </c>
      <c r="J16" s="201" t="e">
        <f t="shared" si="2"/>
        <v>#REF!</v>
      </c>
    </row>
    <row r="17" spans="1:10" ht="52.5" customHeight="1">
      <c r="A17" s="245" t="s">
        <v>306</v>
      </c>
      <c r="B17" s="246" t="s">
        <v>640</v>
      </c>
      <c r="C17" s="240">
        <v>0</v>
      </c>
      <c r="D17" s="240">
        <v>0</v>
      </c>
      <c r="E17" s="240">
        <v>0</v>
      </c>
      <c r="F17" s="240">
        <v>0</v>
      </c>
      <c r="G17" s="240">
        <v>0</v>
      </c>
      <c r="H17" s="240">
        <f t="shared" si="0"/>
        <v>0</v>
      </c>
      <c r="I17" s="201" t="e">
        <f t="shared" si="1"/>
        <v>#REF!</v>
      </c>
      <c r="J17" s="201" t="e">
        <f t="shared" si="2"/>
        <v>#REF!</v>
      </c>
    </row>
    <row r="18" spans="1:10" ht="30" customHeight="1">
      <c r="A18" s="245" t="s">
        <v>307</v>
      </c>
      <c r="B18" s="246" t="s">
        <v>641</v>
      </c>
      <c r="C18" s="240">
        <v>0</v>
      </c>
      <c r="D18" s="363">
        <v>0</v>
      </c>
      <c r="E18" s="363"/>
      <c r="F18" s="363">
        <v>0</v>
      </c>
      <c r="G18" s="363"/>
      <c r="H18" s="247" t="s">
        <v>630</v>
      </c>
      <c r="I18" s="248" t="s">
        <v>630</v>
      </c>
      <c r="J18" s="248" t="s">
        <v>630</v>
      </c>
    </row>
  </sheetData>
  <sheetProtection/>
  <mergeCells count="10">
    <mergeCell ref="D11:E11"/>
    <mergeCell ref="F11:G11"/>
    <mergeCell ref="D18:E18"/>
    <mergeCell ref="F18:G18"/>
    <mergeCell ref="A7:J7"/>
    <mergeCell ref="A9:A10"/>
    <mergeCell ref="B9:B10"/>
    <mergeCell ref="D9:E9"/>
    <mergeCell ref="F9:G9"/>
    <mergeCell ref="C10:H10"/>
  </mergeCells>
  <printOptions/>
  <pageMargins left="1.1811023622047245" right="0.3937007874015748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18"/>
  <sheetViews>
    <sheetView zoomScalePageLayoutView="0" workbookViewId="0" topLeftCell="A1">
      <selection activeCell="M5" sqref="M5:N5"/>
    </sheetView>
  </sheetViews>
  <sheetFormatPr defaultColWidth="9.00390625" defaultRowHeight="12.75"/>
  <cols>
    <col min="1" max="1" width="6.625" style="201" customWidth="1"/>
    <col min="2" max="2" width="41.75390625" style="201" customWidth="1"/>
    <col min="3" max="3" width="13.875" style="201" hidden="1" customWidth="1"/>
    <col min="4" max="4" width="16.00390625" style="201" customWidth="1"/>
    <col min="5" max="5" width="18.00390625" style="201" customWidth="1"/>
    <col min="6" max="6" width="14.75390625" style="201" hidden="1" customWidth="1"/>
    <col min="7" max="7" width="20.375" style="201" customWidth="1"/>
    <col min="8" max="8" width="19.875" style="201" customWidth="1"/>
    <col min="9" max="9" width="14.625" style="201" hidden="1" customWidth="1"/>
    <col min="10" max="10" width="19.625" style="201" customWidth="1"/>
    <col min="11" max="11" width="17.875" style="201" customWidth="1"/>
    <col min="12" max="12" width="14.25390625" style="201" hidden="1" customWidth="1"/>
    <col min="13" max="14" width="17.375" style="201" customWidth="1"/>
    <col min="15" max="16384" width="9.125" style="201" customWidth="1"/>
  </cols>
  <sheetData>
    <row r="1" spans="13:14" ht="15">
      <c r="M1" s="366" t="s">
        <v>721</v>
      </c>
      <c r="N1" s="366"/>
    </row>
    <row r="2" spans="13:14" ht="15">
      <c r="M2" s="366" t="s">
        <v>585</v>
      </c>
      <c r="N2" s="366"/>
    </row>
    <row r="3" spans="13:14" ht="15">
      <c r="M3" s="249" t="s">
        <v>299</v>
      </c>
      <c r="N3" s="249"/>
    </row>
    <row r="4" spans="13:14" ht="15">
      <c r="M4" s="203" t="s">
        <v>42</v>
      </c>
      <c r="N4" s="203"/>
    </row>
    <row r="5" spans="13:14" ht="18.75" customHeight="1">
      <c r="M5" s="366" t="s">
        <v>1008</v>
      </c>
      <c r="N5" s="366"/>
    </row>
    <row r="7" spans="1:14" ht="15" customHeight="1">
      <c r="A7" s="364" t="s">
        <v>955</v>
      </c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</row>
    <row r="8" spans="1:14" ht="15">
      <c r="A8" s="237"/>
      <c r="B8" s="237"/>
      <c r="C8" s="237"/>
      <c r="D8" s="237"/>
      <c r="E8" s="237"/>
      <c r="F8" s="237"/>
      <c r="G8" s="237"/>
      <c r="M8" s="367" t="s">
        <v>49</v>
      </c>
      <c r="N8" s="367"/>
    </row>
    <row r="9" spans="1:14" ht="84.75" customHeight="1">
      <c r="A9" s="363" t="s">
        <v>301</v>
      </c>
      <c r="B9" s="363" t="s">
        <v>625</v>
      </c>
      <c r="C9" s="363" t="s">
        <v>626</v>
      </c>
      <c r="D9" s="363"/>
      <c r="E9" s="363"/>
      <c r="F9" s="363" t="s">
        <v>626</v>
      </c>
      <c r="G9" s="363"/>
      <c r="H9" s="363"/>
      <c r="I9" s="363" t="s">
        <v>626</v>
      </c>
      <c r="J9" s="363"/>
      <c r="K9" s="363"/>
      <c r="L9" s="363" t="s">
        <v>164</v>
      </c>
      <c r="M9" s="363"/>
      <c r="N9" s="363"/>
    </row>
    <row r="10" spans="1:14" ht="25.5">
      <c r="A10" s="363"/>
      <c r="B10" s="363"/>
      <c r="C10" s="243" t="s">
        <v>642</v>
      </c>
      <c r="D10" s="243" t="s">
        <v>722</v>
      </c>
      <c r="E10" s="243" t="s">
        <v>956</v>
      </c>
      <c r="F10" s="243" t="s">
        <v>642</v>
      </c>
      <c r="G10" s="243" t="s">
        <v>722</v>
      </c>
      <c r="H10" s="243" t="s">
        <v>956</v>
      </c>
      <c r="I10" s="243" t="s">
        <v>642</v>
      </c>
      <c r="J10" s="243" t="s">
        <v>722</v>
      </c>
      <c r="K10" s="243" t="s">
        <v>956</v>
      </c>
      <c r="L10" s="243" t="s">
        <v>642</v>
      </c>
      <c r="M10" s="243" t="s">
        <v>722</v>
      </c>
      <c r="N10" s="243" t="s">
        <v>957</v>
      </c>
    </row>
    <row r="11" spans="1:14" ht="22.5" customHeight="1">
      <c r="A11" s="245" t="s">
        <v>303</v>
      </c>
      <c r="B11" s="246" t="s">
        <v>629</v>
      </c>
      <c r="C11" s="363">
        <v>0</v>
      </c>
      <c r="D11" s="363"/>
      <c r="E11" s="363"/>
      <c r="F11" s="363">
        <v>0</v>
      </c>
      <c r="G11" s="363"/>
      <c r="H11" s="363"/>
      <c r="I11" s="363">
        <v>0</v>
      </c>
      <c r="J11" s="363"/>
      <c r="K11" s="363"/>
      <c r="L11" s="247" t="s">
        <v>630</v>
      </c>
      <c r="M11" s="247" t="s">
        <v>630</v>
      </c>
      <c r="N11" s="247" t="s">
        <v>630</v>
      </c>
    </row>
    <row r="12" spans="1:14" ht="80.25" customHeight="1">
      <c r="A12" s="245" t="s">
        <v>305</v>
      </c>
      <c r="B12" s="246" t="s">
        <v>631</v>
      </c>
      <c r="C12" s="240">
        <f>C13+C14+C15-C16</f>
        <v>78581.86877922727</v>
      </c>
      <c r="D12" s="240">
        <v>0</v>
      </c>
      <c r="E12" s="240">
        <v>0</v>
      </c>
      <c r="F12" s="240">
        <f>F13+F14+F15-F16</f>
        <v>1816.9426004294162</v>
      </c>
      <c r="G12" s="240">
        <v>0</v>
      </c>
      <c r="H12" s="240">
        <v>0</v>
      </c>
      <c r="I12" s="240">
        <f>I13+I14+I15-I16</f>
        <v>0</v>
      </c>
      <c r="J12" s="240">
        <f>J13+J14+J15-J16</f>
        <v>0</v>
      </c>
      <c r="K12" s="240">
        <f>K13+K14+K15-K16</f>
        <v>0</v>
      </c>
      <c r="L12" s="240">
        <f aca="true" t="shared" si="0" ref="L12:N17">C12+F12+I12</f>
        <v>80398.81137965669</v>
      </c>
      <c r="M12" s="240">
        <f t="shared" si="0"/>
        <v>0</v>
      </c>
      <c r="N12" s="240">
        <f t="shared" si="0"/>
        <v>0</v>
      </c>
    </row>
    <row r="13" spans="1:14" ht="61.5" customHeight="1">
      <c r="A13" s="245" t="s">
        <v>632</v>
      </c>
      <c r="B13" s="246" t="s">
        <v>633</v>
      </c>
      <c r="C13" s="240">
        <f>'[1]объем гарантий'!D19</f>
        <v>78582.6409945877</v>
      </c>
      <c r="D13" s="240">
        <v>0</v>
      </c>
      <c r="E13" s="240">
        <v>0</v>
      </c>
      <c r="F13" s="240">
        <f>'[1]объем гарантий'!H19</f>
        <v>1822.8278302660997</v>
      </c>
      <c r="G13" s="240">
        <v>0</v>
      </c>
      <c r="H13" s="240">
        <v>0</v>
      </c>
      <c r="I13" s="240">
        <v>0</v>
      </c>
      <c r="J13" s="240">
        <v>0</v>
      </c>
      <c r="K13" s="240">
        <v>0</v>
      </c>
      <c r="L13" s="240">
        <f t="shared" si="0"/>
        <v>80405.4688248538</v>
      </c>
      <c r="M13" s="240">
        <f t="shared" si="0"/>
        <v>0</v>
      </c>
      <c r="N13" s="240">
        <f t="shared" si="0"/>
        <v>0</v>
      </c>
    </row>
    <row r="14" spans="1:14" ht="55.5" customHeight="1">
      <c r="A14" s="245" t="s">
        <v>634</v>
      </c>
      <c r="B14" s="246" t="s">
        <v>644</v>
      </c>
      <c r="C14" s="240">
        <v>0</v>
      </c>
      <c r="D14" s="240">
        <v>0</v>
      </c>
      <c r="E14" s="240">
        <v>0</v>
      </c>
      <c r="F14" s="240">
        <v>0</v>
      </c>
      <c r="G14" s="240">
        <v>0</v>
      </c>
      <c r="H14" s="240">
        <v>0</v>
      </c>
      <c r="I14" s="240"/>
      <c r="J14" s="240">
        <v>0</v>
      </c>
      <c r="K14" s="240">
        <v>0</v>
      </c>
      <c r="L14" s="240">
        <f t="shared" si="0"/>
        <v>0</v>
      </c>
      <c r="M14" s="240">
        <f t="shared" si="0"/>
        <v>0</v>
      </c>
      <c r="N14" s="240">
        <f t="shared" si="0"/>
        <v>0</v>
      </c>
    </row>
    <row r="15" spans="1:14" ht="81.75" customHeight="1">
      <c r="A15" s="245" t="s">
        <v>636</v>
      </c>
      <c r="B15" s="246" t="s">
        <v>637</v>
      </c>
      <c r="C15" s="240">
        <f>'[1]объем гарантий'!D20</f>
        <v>6068.25</v>
      </c>
      <c r="D15" s="240">
        <v>0</v>
      </c>
      <c r="E15" s="240">
        <v>0</v>
      </c>
      <c r="F15" s="240">
        <f>'[1]объем гарантий'!H20</f>
        <v>142.6834664019571</v>
      </c>
      <c r="G15" s="240">
        <v>0</v>
      </c>
      <c r="H15" s="240">
        <v>0</v>
      </c>
      <c r="I15" s="240">
        <v>0</v>
      </c>
      <c r="J15" s="240">
        <v>0</v>
      </c>
      <c r="K15" s="240">
        <v>0</v>
      </c>
      <c r="L15" s="240">
        <f t="shared" si="0"/>
        <v>6210.933466401957</v>
      </c>
      <c r="M15" s="240">
        <f t="shared" si="0"/>
        <v>0</v>
      </c>
      <c r="N15" s="240">
        <f t="shared" si="0"/>
        <v>0</v>
      </c>
    </row>
    <row r="16" spans="1:14" ht="78.75" customHeight="1">
      <c r="A16" s="245" t="s">
        <v>638</v>
      </c>
      <c r="B16" s="246" t="s">
        <v>639</v>
      </c>
      <c r="C16" s="240">
        <f>'[1]объем гарантий'!D21</f>
        <v>6069.022215360431</v>
      </c>
      <c r="D16" s="240">
        <v>0</v>
      </c>
      <c r="E16" s="240">
        <v>0</v>
      </c>
      <c r="F16" s="240">
        <f>'[1]объем гарантий'!H21</f>
        <v>148.56869623864046</v>
      </c>
      <c r="G16" s="240">
        <v>0</v>
      </c>
      <c r="H16" s="240">
        <v>0</v>
      </c>
      <c r="I16" s="240"/>
      <c r="J16" s="240">
        <v>0</v>
      </c>
      <c r="K16" s="240">
        <v>0</v>
      </c>
      <c r="L16" s="240">
        <f t="shared" si="0"/>
        <v>6217.590911599072</v>
      </c>
      <c r="M16" s="240">
        <f t="shared" si="0"/>
        <v>0</v>
      </c>
      <c r="N16" s="240">
        <f t="shared" si="0"/>
        <v>0</v>
      </c>
    </row>
    <row r="17" spans="1:14" ht="64.5" customHeight="1">
      <c r="A17" s="245" t="s">
        <v>306</v>
      </c>
      <c r="B17" s="246" t="s">
        <v>640</v>
      </c>
      <c r="C17" s="240">
        <v>0</v>
      </c>
      <c r="D17" s="240">
        <v>0</v>
      </c>
      <c r="E17" s="240">
        <v>0</v>
      </c>
      <c r="F17" s="240">
        <v>0</v>
      </c>
      <c r="G17" s="240">
        <v>0</v>
      </c>
      <c r="H17" s="240">
        <v>0</v>
      </c>
      <c r="I17" s="240">
        <v>0</v>
      </c>
      <c r="J17" s="240">
        <v>0</v>
      </c>
      <c r="K17" s="240">
        <v>0</v>
      </c>
      <c r="L17" s="240">
        <f t="shared" si="0"/>
        <v>0</v>
      </c>
      <c r="M17" s="240">
        <f t="shared" si="0"/>
        <v>0</v>
      </c>
      <c r="N17" s="240">
        <f t="shared" si="0"/>
        <v>0</v>
      </c>
    </row>
    <row r="18" spans="1:14" ht="25.5" customHeight="1">
      <c r="A18" s="245" t="s">
        <v>307</v>
      </c>
      <c r="B18" s="246" t="s">
        <v>641</v>
      </c>
      <c r="C18" s="363">
        <v>0</v>
      </c>
      <c r="D18" s="363"/>
      <c r="E18" s="363"/>
      <c r="F18" s="363">
        <v>0</v>
      </c>
      <c r="G18" s="363"/>
      <c r="H18" s="363"/>
      <c r="I18" s="363">
        <v>0</v>
      </c>
      <c r="J18" s="363"/>
      <c r="K18" s="363"/>
      <c r="L18" s="247" t="s">
        <v>630</v>
      </c>
      <c r="M18" s="247" t="s">
        <v>630</v>
      </c>
      <c r="N18" s="247" t="s">
        <v>630</v>
      </c>
    </row>
  </sheetData>
  <sheetProtection/>
  <mergeCells count="17">
    <mergeCell ref="M1:N1"/>
    <mergeCell ref="M2:N2"/>
    <mergeCell ref="M5:N5"/>
    <mergeCell ref="A7:N7"/>
    <mergeCell ref="M8:N8"/>
    <mergeCell ref="A9:A10"/>
    <mergeCell ref="B9:B10"/>
    <mergeCell ref="C9:E9"/>
    <mergeCell ref="F9:H9"/>
    <mergeCell ref="I9:K9"/>
    <mergeCell ref="L9:N9"/>
    <mergeCell ref="C11:E11"/>
    <mergeCell ref="F11:H11"/>
    <mergeCell ref="I11:K11"/>
    <mergeCell ref="C18:E18"/>
    <mergeCell ref="F18:H18"/>
    <mergeCell ref="I18:K18"/>
  </mergeCells>
  <printOptions/>
  <pageMargins left="1.1811023622047245" right="0.3937007874015748" top="0.7480314960629921" bottom="0.7480314960629921" header="0.31496062992125984" footer="0.31496062992125984"/>
  <pageSetup fitToHeight="1" fitToWidth="1" horizontalDpi="600" verticalDpi="600" orientation="portrait" paperSize="9" scale="4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112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8.625" style="106" bestFit="1" customWidth="1"/>
    <col min="2" max="2" width="24.25390625" style="106" bestFit="1" customWidth="1"/>
    <col min="3" max="3" width="30.125" style="107" customWidth="1"/>
    <col min="4" max="4" width="28.125" style="107" customWidth="1"/>
    <col min="5" max="5" width="14.125" style="11" customWidth="1"/>
  </cols>
  <sheetData>
    <row r="1" spans="3:5" ht="12.75">
      <c r="C1" s="9"/>
      <c r="D1" s="319" t="s">
        <v>723</v>
      </c>
      <c r="E1" s="319"/>
    </row>
    <row r="2" spans="3:5" ht="12.75">
      <c r="C2" s="11"/>
      <c r="D2" s="319" t="s">
        <v>585</v>
      </c>
      <c r="E2" s="314"/>
    </row>
    <row r="3" spans="3:5" ht="12.75">
      <c r="C3" s="11"/>
      <c r="D3" s="314" t="s">
        <v>299</v>
      </c>
      <c r="E3" s="314"/>
    </row>
    <row r="4" spans="3:5" ht="12.75">
      <c r="C4" s="11"/>
      <c r="D4" s="314" t="s">
        <v>42</v>
      </c>
      <c r="E4" s="314"/>
    </row>
    <row r="5" spans="3:5" ht="12.75">
      <c r="C5" s="9"/>
      <c r="D5" s="319" t="s">
        <v>1008</v>
      </c>
      <c r="E5" s="319"/>
    </row>
    <row r="7" spans="1:5" ht="12.75">
      <c r="A7" s="352" t="s">
        <v>958</v>
      </c>
      <c r="B7" s="352"/>
      <c r="C7" s="352"/>
      <c r="D7" s="352"/>
      <c r="E7" s="352"/>
    </row>
    <row r="8" spans="1:5" ht="12.75">
      <c r="A8" s="352"/>
      <c r="B8" s="352"/>
      <c r="C8" s="352"/>
      <c r="D8" s="352"/>
      <c r="E8" s="352"/>
    </row>
    <row r="9" spans="1:5" ht="15">
      <c r="A9" s="108"/>
      <c r="B9" s="108"/>
      <c r="C9" s="108"/>
      <c r="D9" s="108"/>
      <c r="E9" s="108"/>
    </row>
    <row r="10" ht="12.75">
      <c r="E10" s="12" t="s">
        <v>49</v>
      </c>
    </row>
    <row r="11" spans="1:5" ht="51">
      <c r="A11" s="109" t="s">
        <v>323</v>
      </c>
      <c r="B11" s="109" t="s">
        <v>324</v>
      </c>
      <c r="C11" s="374" t="s">
        <v>325</v>
      </c>
      <c r="D11" s="375"/>
      <c r="E11" s="110" t="s">
        <v>326</v>
      </c>
    </row>
    <row r="12" spans="1:5" ht="15">
      <c r="A12" s="111">
        <v>635</v>
      </c>
      <c r="B12" s="224" t="s">
        <v>609</v>
      </c>
      <c r="C12" s="368" t="s">
        <v>610</v>
      </c>
      <c r="D12" s="373"/>
      <c r="E12" s="222">
        <f>E13+E16</f>
        <v>-6000</v>
      </c>
    </row>
    <row r="13" spans="1:5" ht="30.75" customHeight="1">
      <c r="A13" s="111"/>
      <c r="B13" s="224" t="s">
        <v>614</v>
      </c>
      <c r="C13" s="368" t="s">
        <v>615</v>
      </c>
      <c r="D13" s="373"/>
      <c r="E13" s="222">
        <f>E14-E15</f>
        <v>-6000</v>
      </c>
    </row>
    <row r="14" spans="1:5" ht="44.25" customHeight="1">
      <c r="A14" s="111">
        <v>635</v>
      </c>
      <c r="B14" s="225" t="s">
        <v>332</v>
      </c>
      <c r="C14" s="370" t="s">
        <v>329</v>
      </c>
      <c r="D14" s="370"/>
      <c r="E14" s="112">
        <v>0</v>
      </c>
    </row>
    <row r="15" spans="1:5" ht="51.75" customHeight="1">
      <c r="A15" s="111">
        <v>635</v>
      </c>
      <c r="B15" s="225" t="s">
        <v>333</v>
      </c>
      <c r="C15" s="368" t="s">
        <v>335</v>
      </c>
      <c r="D15" s="369"/>
      <c r="E15" s="223">
        <v>6000</v>
      </c>
    </row>
    <row r="16" spans="1:5" ht="31.5" customHeight="1" hidden="1">
      <c r="A16" s="111">
        <v>635</v>
      </c>
      <c r="B16" s="225" t="s">
        <v>612</v>
      </c>
      <c r="C16" s="368" t="s">
        <v>613</v>
      </c>
      <c r="D16" s="372"/>
      <c r="E16" s="223">
        <f>E17-E18</f>
        <v>0</v>
      </c>
    </row>
    <row r="17" spans="1:5" ht="35.25" customHeight="1" hidden="1">
      <c r="A17" s="111">
        <v>635</v>
      </c>
      <c r="B17" s="225" t="s">
        <v>327</v>
      </c>
      <c r="C17" s="370" t="s">
        <v>328</v>
      </c>
      <c r="D17" s="371"/>
      <c r="E17" s="112">
        <v>303612.6</v>
      </c>
    </row>
    <row r="18" spans="1:6" ht="32.25" customHeight="1" hidden="1">
      <c r="A18" s="111">
        <v>635</v>
      </c>
      <c r="B18" s="225" t="s">
        <v>521</v>
      </c>
      <c r="C18" s="370" t="s">
        <v>611</v>
      </c>
      <c r="D18" s="371"/>
      <c r="E18" s="223">
        <v>303612.6</v>
      </c>
      <c r="F18">
        <v>157866</v>
      </c>
    </row>
    <row r="19" spans="1:4" ht="15">
      <c r="A19" s="113"/>
      <c r="B19" s="108"/>
      <c r="C19" s="226"/>
      <c r="D19" s="226"/>
    </row>
    <row r="20" spans="1:4" ht="12.75">
      <c r="A20" s="113"/>
      <c r="B20" s="113"/>
      <c r="C20" s="115"/>
      <c r="D20" s="115"/>
    </row>
    <row r="21" spans="1:4" ht="12.75">
      <c r="A21" s="113"/>
      <c r="B21" s="113"/>
      <c r="C21" s="115"/>
      <c r="D21" s="115"/>
    </row>
    <row r="22" spans="1:4" ht="12.75">
      <c r="A22" s="113"/>
      <c r="B22" s="113"/>
      <c r="C22" s="115"/>
      <c r="D22" s="115"/>
    </row>
    <row r="23" spans="1:4" ht="12.75">
      <c r="A23" s="113"/>
      <c r="B23" s="113"/>
      <c r="C23" s="115"/>
      <c r="D23" s="115"/>
    </row>
    <row r="24" spans="1:4" ht="12.75">
      <c r="A24" s="113"/>
      <c r="B24" s="113"/>
      <c r="C24" s="115"/>
      <c r="D24" s="115"/>
    </row>
    <row r="25" spans="1:4" ht="12.75">
      <c r="A25" s="113"/>
      <c r="B25" s="113"/>
      <c r="C25" s="115"/>
      <c r="D25" s="115"/>
    </row>
    <row r="26" spans="1:4" ht="12.75">
      <c r="A26" s="113"/>
      <c r="B26" s="113"/>
      <c r="C26" s="115"/>
      <c r="D26" s="115"/>
    </row>
    <row r="27" spans="1:4" ht="12.75">
      <c r="A27" s="113"/>
      <c r="B27" s="113"/>
      <c r="C27" s="115"/>
      <c r="D27" s="115"/>
    </row>
    <row r="28" spans="1:4" ht="12.75">
      <c r="A28" s="113"/>
      <c r="B28" s="113"/>
      <c r="C28" s="115"/>
      <c r="D28" s="115"/>
    </row>
    <row r="29" spans="1:4" ht="12.75">
      <c r="A29" s="113"/>
      <c r="B29" s="113"/>
      <c r="C29" s="115"/>
      <c r="D29" s="115"/>
    </row>
    <row r="30" spans="1:4" ht="12.75">
      <c r="A30" s="113"/>
      <c r="B30" s="113"/>
      <c r="C30" s="115"/>
      <c r="D30" s="115"/>
    </row>
    <row r="31" spans="1:4" ht="12.75">
      <c r="A31" s="113"/>
      <c r="B31" s="113"/>
      <c r="C31" s="115"/>
      <c r="D31" s="115"/>
    </row>
    <row r="32" spans="1:4" ht="12.75">
      <c r="A32" s="113"/>
      <c r="B32" s="113"/>
      <c r="C32" s="115"/>
      <c r="D32" s="115"/>
    </row>
    <row r="33" spans="1:4" ht="12.75">
      <c r="A33" s="113"/>
      <c r="B33" s="113"/>
      <c r="C33" s="115"/>
      <c r="D33" s="115"/>
    </row>
    <row r="34" spans="1:4" ht="12.75">
      <c r="A34" s="113"/>
      <c r="B34" s="113"/>
      <c r="C34" s="115"/>
      <c r="D34" s="115"/>
    </row>
    <row r="35" spans="1:4" ht="12.75">
      <c r="A35" s="113"/>
      <c r="B35" s="113"/>
      <c r="C35" s="115"/>
      <c r="D35" s="115"/>
    </row>
    <row r="36" spans="1:4" ht="12.75">
      <c r="A36" s="113"/>
      <c r="B36" s="113"/>
      <c r="C36" s="115"/>
      <c r="D36" s="115"/>
    </row>
    <row r="37" spans="1:4" ht="12.75">
      <c r="A37" s="113"/>
      <c r="B37" s="113"/>
      <c r="C37" s="115"/>
      <c r="D37" s="115"/>
    </row>
    <row r="38" spans="1:4" ht="12.75">
      <c r="A38" s="113"/>
      <c r="B38" s="113"/>
      <c r="C38" s="115"/>
      <c r="D38" s="115"/>
    </row>
    <row r="39" spans="1:4" ht="12.75">
      <c r="A39" s="113"/>
      <c r="B39" s="113"/>
      <c r="C39" s="115"/>
      <c r="D39" s="115"/>
    </row>
    <row r="40" spans="1:4" ht="12.75">
      <c r="A40" s="113"/>
      <c r="B40" s="113"/>
      <c r="C40" s="115"/>
      <c r="D40" s="115"/>
    </row>
    <row r="41" spans="1:4" ht="12.75">
      <c r="A41" s="113"/>
      <c r="B41" s="113"/>
      <c r="C41" s="115"/>
      <c r="D41" s="115"/>
    </row>
    <row r="42" spans="1:4" ht="12.75">
      <c r="A42" s="113"/>
      <c r="B42" s="113"/>
      <c r="C42" s="115"/>
      <c r="D42" s="115"/>
    </row>
    <row r="43" spans="1:4" ht="12.75">
      <c r="A43" s="113"/>
      <c r="B43" s="113"/>
      <c r="C43" s="115"/>
      <c r="D43" s="115"/>
    </row>
    <row r="44" spans="1:4" ht="12.75">
      <c r="A44" s="113"/>
      <c r="B44" s="113"/>
      <c r="C44" s="115"/>
      <c r="D44" s="115"/>
    </row>
    <row r="45" spans="1:4" ht="12.75">
      <c r="A45" s="113"/>
      <c r="B45" s="113"/>
      <c r="C45" s="115"/>
      <c r="D45" s="115"/>
    </row>
    <row r="46" spans="1:4" ht="12.75">
      <c r="A46" s="113"/>
      <c r="B46" s="113"/>
      <c r="C46" s="115"/>
      <c r="D46" s="115"/>
    </row>
    <row r="47" spans="1:4" ht="12.75">
      <c r="A47" s="113"/>
      <c r="B47" s="113"/>
      <c r="C47" s="115"/>
      <c r="D47" s="115"/>
    </row>
    <row r="48" spans="1:4" ht="12.75">
      <c r="A48" s="113"/>
      <c r="B48" s="113"/>
      <c r="C48" s="115"/>
      <c r="D48" s="115"/>
    </row>
    <row r="49" spans="1:4" ht="12.75">
      <c r="A49" s="113"/>
      <c r="B49" s="113"/>
      <c r="C49" s="115"/>
      <c r="D49" s="115"/>
    </row>
    <row r="50" spans="1:4" ht="12.75">
      <c r="A50" s="113"/>
      <c r="B50" s="113"/>
      <c r="C50" s="115"/>
      <c r="D50" s="115"/>
    </row>
    <row r="51" spans="1:4" ht="12.75">
      <c r="A51" s="113"/>
      <c r="B51" s="113"/>
      <c r="C51" s="115"/>
      <c r="D51" s="115"/>
    </row>
    <row r="52" spans="1:4" ht="12.75">
      <c r="A52" s="113"/>
      <c r="B52" s="113"/>
      <c r="C52" s="115"/>
      <c r="D52" s="115"/>
    </row>
    <row r="53" spans="1:4" ht="12.75">
      <c r="A53" s="113"/>
      <c r="B53" s="113"/>
      <c r="C53" s="115"/>
      <c r="D53" s="115"/>
    </row>
    <row r="54" spans="1:4" ht="12.75">
      <c r="A54" s="113"/>
      <c r="B54" s="113"/>
      <c r="C54" s="115"/>
      <c r="D54" s="115"/>
    </row>
    <row r="55" spans="1:4" ht="12.75">
      <c r="A55" s="113"/>
      <c r="B55" s="113"/>
      <c r="C55" s="115"/>
      <c r="D55" s="115"/>
    </row>
    <row r="56" spans="1:4" ht="12.75">
      <c r="A56" s="113"/>
      <c r="B56" s="113"/>
      <c r="C56" s="115"/>
      <c r="D56" s="115"/>
    </row>
    <row r="57" spans="1:4" ht="12.75">
      <c r="A57" s="113"/>
      <c r="B57" s="113"/>
      <c r="C57" s="115"/>
      <c r="D57" s="115"/>
    </row>
    <row r="58" spans="1:4" ht="12.75">
      <c r="A58" s="113"/>
      <c r="B58" s="113"/>
      <c r="C58" s="115"/>
      <c r="D58" s="115"/>
    </row>
    <row r="59" spans="1:4" ht="12.75">
      <c r="A59" s="113"/>
      <c r="B59" s="113"/>
      <c r="C59" s="115"/>
      <c r="D59" s="115"/>
    </row>
    <row r="60" spans="1:4" ht="12.75">
      <c r="A60" s="113"/>
      <c r="B60" s="113"/>
      <c r="C60" s="115"/>
      <c r="D60" s="115"/>
    </row>
    <row r="61" spans="1:4" ht="12.75">
      <c r="A61" s="113"/>
      <c r="B61" s="113"/>
      <c r="C61" s="115"/>
      <c r="D61" s="115"/>
    </row>
    <row r="62" spans="1:4" ht="12.75">
      <c r="A62" s="113"/>
      <c r="B62" s="113"/>
      <c r="C62" s="115"/>
      <c r="D62" s="115"/>
    </row>
    <row r="63" spans="1:4" ht="12.75">
      <c r="A63" s="113"/>
      <c r="B63" s="113"/>
      <c r="C63" s="115"/>
      <c r="D63" s="115"/>
    </row>
    <row r="64" spans="1:4" ht="12.75">
      <c r="A64" s="113"/>
      <c r="B64" s="113"/>
      <c r="C64" s="115"/>
      <c r="D64" s="115"/>
    </row>
    <row r="65" spans="1:4" ht="12.75">
      <c r="A65" s="113"/>
      <c r="B65" s="113"/>
      <c r="C65" s="115"/>
      <c r="D65" s="115"/>
    </row>
    <row r="66" spans="1:4" ht="12.75">
      <c r="A66" s="113"/>
      <c r="B66" s="113"/>
      <c r="C66" s="115"/>
      <c r="D66" s="115"/>
    </row>
    <row r="67" spans="1:4" ht="12.75">
      <c r="A67" s="113"/>
      <c r="B67" s="113"/>
      <c r="C67" s="115"/>
      <c r="D67" s="115"/>
    </row>
    <row r="68" spans="1:4" ht="12.75">
      <c r="A68" s="113"/>
      <c r="B68" s="113"/>
      <c r="C68" s="115"/>
      <c r="D68" s="115"/>
    </row>
    <row r="69" spans="1:4" ht="12.75">
      <c r="A69" s="113"/>
      <c r="B69" s="113"/>
      <c r="C69" s="115"/>
      <c r="D69" s="115"/>
    </row>
    <row r="70" spans="1:4" ht="12.75">
      <c r="A70" s="113"/>
      <c r="B70" s="113"/>
      <c r="C70" s="115"/>
      <c r="D70" s="115"/>
    </row>
    <row r="71" spans="1:4" ht="12.75">
      <c r="A71" s="113"/>
      <c r="B71" s="113"/>
      <c r="C71" s="115"/>
      <c r="D71" s="115"/>
    </row>
    <row r="72" spans="1:4" ht="12.75">
      <c r="A72" s="113"/>
      <c r="B72" s="113"/>
      <c r="C72" s="115"/>
      <c r="D72" s="115"/>
    </row>
    <row r="73" spans="1:4" ht="12.75">
      <c r="A73" s="113"/>
      <c r="B73" s="113"/>
      <c r="C73" s="115"/>
      <c r="D73" s="115"/>
    </row>
    <row r="74" spans="1:4" ht="12.75">
      <c r="A74" s="113"/>
      <c r="B74" s="113"/>
      <c r="C74" s="115"/>
      <c r="D74" s="115"/>
    </row>
    <row r="75" spans="1:4" ht="12.75">
      <c r="A75" s="113"/>
      <c r="B75" s="113"/>
      <c r="C75" s="115"/>
      <c r="D75" s="115"/>
    </row>
    <row r="76" spans="1:4" ht="12.75">
      <c r="A76" s="113"/>
      <c r="B76" s="113"/>
      <c r="C76" s="115"/>
      <c r="D76" s="115"/>
    </row>
    <row r="77" spans="1:4" ht="12.75">
      <c r="A77" s="113"/>
      <c r="B77" s="113"/>
      <c r="C77" s="115"/>
      <c r="D77" s="115"/>
    </row>
    <row r="78" spans="1:4" ht="12.75">
      <c r="A78" s="113"/>
      <c r="B78" s="113"/>
      <c r="C78" s="115"/>
      <c r="D78" s="115"/>
    </row>
    <row r="79" spans="1:4" ht="12.75">
      <c r="A79" s="113"/>
      <c r="B79" s="113"/>
      <c r="C79" s="115"/>
      <c r="D79" s="115"/>
    </row>
    <row r="80" spans="1:4" ht="12.75">
      <c r="A80" s="113"/>
      <c r="B80" s="113"/>
      <c r="C80" s="115"/>
      <c r="D80" s="115"/>
    </row>
    <row r="81" spans="1:4" ht="12.75">
      <c r="A81" s="113"/>
      <c r="B81" s="113"/>
      <c r="C81" s="115"/>
      <c r="D81" s="115"/>
    </row>
    <row r="82" spans="1:4" ht="12.75">
      <c r="A82" s="113"/>
      <c r="B82" s="113"/>
      <c r="C82" s="115"/>
      <c r="D82" s="115"/>
    </row>
    <row r="83" spans="1:4" ht="12.75">
      <c r="A83" s="113"/>
      <c r="B83" s="113"/>
      <c r="C83" s="115"/>
      <c r="D83" s="115"/>
    </row>
    <row r="84" spans="1:4" ht="12.75">
      <c r="A84" s="113"/>
      <c r="B84" s="113"/>
      <c r="C84" s="115"/>
      <c r="D84" s="115"/>
    </row>
    <row r="85" spans="1:4" ht="12.75">
      <c r="A85" s="113"/>
      <c r="B85" s="113"/>
      <c r="C85" s="115"/>
      <c r="D85" s="115"/>
    </row>
    <row r="86" spans="1:4" ht="12.75">
      <c r="A86" s="113"/>
      <c r="B86" s="113"/>
      <c r="C86" s="115"/>
      <c r="D86" s="115"/>
    </row>
    <row r="87" spans="1:4" ht="12.75">
      <c r="A87" s="113"/>
      <c r="B87" s="113"/>
      <c r="C87" s="115"/>
      <c r="D87" s="115"/>
    </row>
    <row r="88" spans="1:4" ht="12.75">
      <c r="A88" s="113"/>
      <c r="B88" s="113"/>
      <c r="C88" s="115"/>
      <c r="D88" s="115"/>
    </row>
    <row r="89" spans="1:4" ht="12.75">
      <c r="A89" s="113"/>
      <c r="B89" s="113"/>
      <c r="C89" s="115"/>
      <c r="D89" s="115"/>
    </row>
    <row r="90" spans="3:4" ht="12.75">
      <c r="C90" s="116"/>
      <c r="D90" s="116"/>
    </row>
    <row r="91" spans="3:4" ht="12.75">
      <c r="C91" s="116"/>
      <c r="D91" s="116"/>
    </row>
    <row r="92" spans="3:4" ht="12.75">
      <c r="C92" s="116"/>
      <c r="D92" s="116"/>
    </row>
    <row r="93" spans="3:4" ht="12.75">
      <c r="C93" s="116"/>
      <c r="D93" s="116"/>
    </row>
    <row r="94" spans="3:4" ht="12.75">
      <c r="C94" s="116"/>
      <c r="D94" s="116"/>
    </row>
    <row r="95" spans="3:4" ht="12.75">
      <c r="C95" s="116"/>
      <c r="D95" s="116"/>
    </row>
    <row r="96" spans="3:4" ht="12.75">
      <c r="C96" s="116"/>
      <c r="D96" s="116"/>
    </row>
    <row r="97" spans="3:4" ht="12.75">
      <c r="C97" s="116"/>
      <c r="D97" s="116"/>
    </row>
    <row r="98" spans="3:4" ht="12.75">
      <c r="C98" s="116"/>
      <c r="D98" s="116"/>
    </row>
    <row r="99" spans="3:4" ht="12.75">
      <c r="C99" s="116"/>
      <c r="D99" s="116"/>
    </row>
    <row r="100" spans="3:4" ht="12.75">
      <c r="C100" s="116"/>
      <c r="D100" s="116"/>
    </row>
    <row r="101" spans="3:4" ht="12.75">
      <c r="C101" s="116"/>
      <c r="D101" s="116"/>
    </row>
    <row r="102" spans="3:4" ht="12.75">
      <c r="C102" s="116"/>
      <c r="D102" s="116"/>
    </row>
    <row r="103" spans="3:4" ht="12.75">
      <c r="C103" s="116"/>
      <c r="D103" s="116"/>
    </row>
    <row r="104" spans="3:4" ht="12.75">
      <c r="C104" s="116"/>
      <c r="D104" s="116"/>
    </row>
    <row r="105" spans="3:4" ht="12.75">
      <c r="C105" s="116"/>
      <c r="D105" s="116"/>
    </row>
    <row r="106" spans="3:4" ht="12.75">
      <c r="C106" s="116"/>
      <c r="D106" s="116"/>
    </row>
    <row r="107" spans="3:4" ht="12.75">
      <c r="C107" s="116"/>
      <c r="D107" s="116"/>
    </row>
    <row r="108" spans="3:4" ht="12.75">
      <c r="C108" s="116"/>
      <c r="D108" s="116"/>
    </row>
    <row r="109" spans="3:4" ht="12.75">
      <c r="C109" s="116"/>
      <c r="D109" s="116"/>
    </row>
    <row r="110" spans="3:4" ht="12.75">
      <c r="C110" s="116"/>
      <c r="D110" s="116"/>
    </row>
    <row r="111" spans="3:4" ht="12.75">
      <c r="C111" s="116"/>
      <c r="D111" s="116"/>
    </row>
    <row r="112" spans="3:4" ht="12.75">
      <c r="C112" s="116"/>
      <c r="D112" s="116"/>
    </row>
  </sheetData>
  <sheetProtection/>
  <mergeCells count="14">
    <mergeCell ref="D1:E1"/>
    <mergeCell ref="D2:E2"/>
    <mergeCell ref="D3:E3"/>
    <mergeCell ref="D4:E4"/>
    <mergeCell ref="D5:E5"/>
    <mergeCell ref="A7:E8"/>
    <mergeCell ref="C15:D15"/>
    <mergeCell ref="C18:D18"/>
    <mergeCell ref="C16:D16"/>
    <mergeCell ref="C13:D13"/>
    <mergeCell ref="C11:D11"/>
    <mergeCell ref="C17:D17"/>
    <mergeCell ref="C14:D14"/>
    <mergeCell ref="C12:D12"/>
  </mergeCells>
  <printOptions/>
  <pageMargins left="1.1811023622047245" right="0.3937007874015748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8.625" style="106" bestFit="1" customWidth="1"/>
    <col min="2" max="2" width="24.25390625" style="106" bestFit="1" customWidth="1"/>
    <col min="3" max="4" width="30.125" style="107" customWidth="1"/>
    <col min="5" max="5" width="13.00390625" style="107" customWidth="1"/>
    <col min="6" max="6" width="12.125" style="11" customWidth="1"/>
  </cols>
  <sheetData>
    <row r="1" spans="3:6" ht="12.75">
      <c r="C1" s="319" t="s">
        <v>724</v>
      </c>
      <c r="D1" s="319"/>
      <c r="E1" s="319"/>
      <c r="F1" s="319"/>
    </row>
    <row r="2" spans="3:6" ht="12.75">
      <c r="C2" s="319" t="s">
        <v>585</v>
      </c>
      <c r="D2" s="314"/>
      <c r="E2" s="314"/>
      <c r="F2" s="314"/>
    </row>
    <row r="3" spans="3:6" ht="12.75">
      <c r="C3" s="314" t="s">
        <v>299</v>
      </c>
      <c r="D3" s="314"/>
      <c r="E3" s="314"/>
      <c r="F3" s="314"/>
    </row>
    <row r="4" spans="3:6" ht="12.75">
      <c r="C4" s="314" t="s">
        <v>42</v>
      </c>
      <c r="D4" s="314"/>
      <c r="E4" s="314"/>
      <c r="F4" s="314"/>
    </row>
    <row r="5" spans="3:6" ht="12.75">
      <c r="C5" s="319" t="s">
        <v>1008</v>
      </c>
      <c r="D5" s="319"/>
      <c r="E5" s="319"/>
      <c r="F5" s="319"/>
    </row>
    <row r="7" spans="1:6" ht="12.75">
      <c r="A7" s="352" t="s">
        <v>959</v>
      </c>
      <c r="B7" s="352"/>
      <c r="C7" s="352"/>
      <c r="D7" s="352"/>
      <c r="E7" s="352"/>
      <c r="F7" s="352"/>
    </row>
    <row r="8" spans="1:6" ht="12.75">
      <c r="A8" s="352"/>
      <c r="B8" s="352"/>
      <c r="C8" s="352"/>
      <c r="D8" s="352"/>
      <c r="E8" s="352"/>
      <c r="F8" s="352"/>
    </row>
    <row r="9" spans="1:6" ht="15">
      <c r="A9" s="108"/>
      <c r="B9" s="108"/>
      <c r="C9" s="108"/>
      <c r="D9" s="108"/>
      <c r="E9" s="108"/>
      <c r="F9" s="108"/>
    </row>
    <row r="10" ht="12.75">
      <c r="F10" s="12" t="s">
        <v>49</v>
      </c>
    </row>
    <row r="11" spans="1:6" ht="51">
      <c r="A11" s="109" t="s">
        <v>323</v>
      </c>
      <c r="B11" s="109" t="s">
        <v>324</v>
      </c>
      <c r="C11" s="374" t="s">
        <v>325</v>
      </c>
      <c r="D11" s="375"/>
      <c r="E11" s="227" t="s">
        <v>602</v>
      </c>
      <c r="F11" s="227" t="s">
        <v>779</v>
      </c>
    </row>
    <row r="12" spans="1:6" ht="15">
      <c r="A12" s="111">
        <v>635</v>
      </c>
      <c r="B12" s="224" t="s">
        <v>609</v>
      </c>
      <c r="C12" s="368" t="s">
        <v>610</v>
      </c>
      <c r="D12" s="373"/>
      <c r="E12" s="276">
        <f>E13-E14</f>
        <v>-3133.8</v>
      </c>
      <c r="F12" s="276">
        <f>F13-F14</f>
        <v>0</v>
      </c>
    </row>
    <row r="13" spans="1:6" ht="40.5" customHeight="1">
      <c r="A13" s="111">
        <v>635</v>
      </c>
      <c r="B13" s="118" t="s">
        <v>332</v>
      </c>
      <c r="C13" s="376" t="s">
        <v>334</v>
      </c>
      <c r="D13" s="377"/>
      <c r="E13" s="276">
        <v>0</v>
      </c>
      <c r="F13" s="276">
        <v>0</v>
      </c>
    </row>
    <row r="14" spans="1:6" ht="43.5" customHeight="1">
      <c r="A14" s="111">
        <v>635</v>
      </c>
      <c r="B14" s="118" t="s">
        <v>333</v>
      </c>
      <c r="C14" s="378" t="s">
        <v>335</v>
      </c>
      <c r="D14" s="379"/>
      <c r="E14" s="276">
        <v>3133.8</v>
      </c>
      <c r="F14" s="276">
        <v>0</v>
      </c>
    </row>
    <row r="15" spans="1:6" ht="12.75">
      <c r="A15" s="113"/>
      <c r="B15" s="113"/>
      <c r="C15" s="114"/>
      <c r="D15" s="114"/>
      <c r="E15" s="117"/>
      <c r="F15" s="117"/>
    </row>
    <row r="16" spans="1:5" ht="12.75">
      <c r="A16" s="113"/>
      <c r="B16" s="113"/>
      <c r="C16" s="115"/>
      <c r="D16" s="115"/>
      <c r="E16" s="115"/>
    </row>
    <row r="17" spans="1:5" ht="12.75">
      <c r="A17" s="113"/>
      <c r="B17" s="113"/>
      <c r="C17" s="115"/>
      <c r="D17" s="115"/>
      <c r="E17" s="115"/>
    </row>
    <row r="18" spans="1:5" ht="12.75">
      <c r="A18" s="113"/>
      <c r="B18" s="113"/>
      <c r="C18" s="115"/>
      <c r="D18" s="115"/>
      <c r="E18" s="115"/>
    </row>
    <row r="19" spans="1:5" ht="12.75">
      <c r="A19" s="113"/>
      <c r="B19" s="113"/>
      <c r="C19" s="115"/>
      <c r="D19" s="115"/>
      <c r="E19" s="115"/>
    </row>
    <row r="20" spans="1:5" ht="12.75">
      <c r="A20" s="113"/>
      <c r="B20" s="113"/>
      <c r="C20" s="115"/>
      <c r="D20" s="115"/>
      <c r="E20" s="115"/>
    </row>
    <row r="21" spans="1:5" ht="12.75">
      <c r="A21" s="113"/>
      <c r="B21" s="113"/>
      <c r="C21" s="115"/>
      <c r="D21" s="115"/>
      <c r="E21" s="115"/>
    </row>
    <row r="22" spans="1:5" ht="12.75">
      <c r="A22" s="113"/>
      <c r="B22" s="113"/>
      <c r="C22" s="115"/>
      <c r="D22" s="115"/>
      <c r="E22" s="115"/>
    </row>
    <row r="23" spans="1:5" ht="12.75">
      <c r="A23" s="113"/>
      <c r="B23" s="113"/>
      <c r="C23" s="115"/>
      <c r="D23" s="115"/>
      <c r="E23" s="115"/>
    </row>
    <row r="24" spans="1:5" ht="12.75">
      <c r="A24" s="113"/>
      <c r="B24" s="113"/>
      <c r="C24" s="115"/>
      <c r="D24" s="115"/>
      <c r="E24" s="115"/>
    </row>
    <row r="25" spans="1:5" ht="12.75">
      <c r="A25" s="113"/>
      <c r="B25" s="113"/>
      <c r="C25" s="115"/>
      <c r="D25" s="115"/>
      <c r="E25" s="115"/>
    </row>
    <row r="26" spans="1:5" ht="12.75">
      <c r="A26" s="113"/>
      <c r="B26" s="113"/>
      <c r="C26" s="115"/>
      <c r="D26" s="115"/>
      <c r="E26" s="115"/>
    </row>
    <row r="27" spans="1:5" ht="12.75">
      <c r="A27" s="113"/>
      <c r="B27" s="113"/>
      <c r="C27" s="115"/>
      <c r="D27" s="115"/>
      <c r="E27" s="115"/>
    </row>
    <row r="28" spans="1:5" ht="12.75">
      <c r="A28" s="113"/>
      <c r="B28" s="113"/>
      <c r="C28" s="115"/>
      <c r="D28" s="115"/>
      <c r="E28" s="115"/>
    </row>
    <row r="29" spans="1:5" ht="12.75">
      <c r="A29" s="113"/>
      <c r="B29" s="113"/>
      <c r="C29" s="115"/>
      <c r="D29" s="115"/>
      <c r="E29" s="115"/>
    </row>
    <row r="30" spans="1:5" ht="12.75">
      <c r="A30" s="113"/>
      <c r="B30" s="113"/>
      <c r="C30" s="115"/>
      <c r="D30" s="115"/>
      <c r="E30" s="115"/>
    </row>
    <row r="31" spans="1:5" ht="12.75">
      <c r="A31" s="113"/>
      <c r="B31" s="113"/>
      <c r="C31" s="115"/>
      <c r="D31" s="115"/>
      <c r="E31" s="115"/>
    </row>
    <row r="32" spans="1:5" ht="12.75">
      <c r="A32" s="113"/>
      <c r="B32" s="113"/>
      <c r="C32" s="115"/>
      <c r="D32" s="115"/>
      <c r="E32" s="115"/>
    </row>
    <row r="33" spans="1:5" ht="12.75">
      <c r="A33" s="113"/>
      <c r="B33" s="113"/>
      <c r="C33" s="115"/>
      <c r="D33" s="115"/>
      <c r="E33" s="115"/>
    </row>
    <row r="34" spans="1:5" ht="12.75">
      <c r="A34" s="113"/>
      <c r="B34" s="113"/>
      <c r="C34" s="115"/>
      <c r="D34" s="115"/>
      <c r="E34" s="115"/>
    </row>
    <row r="35" spans="1:5" ht="12.75">
      <c r="A35" s="113"/>
      <c r="B35" s="113"/>
      <c r="C35" s="115"/>
      <c r="D35" s="115"/>
      <c r="E35" s="115"/>
    </row>
    <row r="36" spans="1:5" ht="12.75">
      <c r="A36" s="113"/>
      <c r="B36" s="113"/>
      <c r="C36" s="115"/>
      <c r="D36" s="115"/>
      <c r="E36" s="115"/>
    </row>
    <row r="37" spans="1:5" ht="12.75">
      <c r="A37" s="113"/>
      <c r="B37" s="113"/>
      <c r="C37" s="115"/>
      <c r="D37" s="115"/>
      <c r="E37" s="115"/>
    </row>
    <row r="38" spans="1:5" ht="12.75">
      <c r="A38" s="113"/>
      <c r="B38" s="113"/>
      <c r="C38" s="115"/>
      <c r="D38" s="115"/>
      <c r="E38" s="115"/>
    </row>
    <row r="39" spans="1:5" ht="12.75">
      <c r="A39" s="113"/>
      <c r="B39" s="113"/>
      <c r="C39" s="115"/>
      <c r="D39" s="115"/>
      <c r="E39" s="115"/>
    </row>
    <row r="40" spans="1:5" ht="12.75">
      <c r="A40" s="113"/>
      <c r="B40" s="113"/>
      <c r="C40" s="115"/>
      <c r="D40" s="115"/>
      <c r="E40" s="115"/>
    </row>
    <row r="41" spans="1:5" ht="12.75">
      <c r="A41" s="113"/>
      <c r="B41" s="113"/>
      <c r="C41" s="115"/>
      <c r="D41" s="115"/>
      <c r="E41" s="115"/>
    </row>
    <row r="42" spans="1:5" ht="12.75">
      <c r="A42" s="113"/>
      <c r="B42" s="113"/>
      <c r="C42" s="115"/>
      <c r="D42" s="115"/>
      <c r="E42" s="115"/>
    </row>
    <row r="43" spans="1:5" ht="12.75">
      <c r="A43" s="113"/>
      <c r="B43" s="113"/>
      <c r="C43" s="115"/>
      <c r="D43" s="115"/>
      <c r="E43" s="115"/>
    </row>
    <row r="44" spans="1:5" ht="12.75">
      <c r="A44" s="113"/>
      <c r="B44" s="113"/>
      <c r="C44" s="115"/>
      <c r="D44" s="115"/>
      <c r="E44" s="115"/>
    </row>
    <row r="45" spans="1:5" ht="12.75">
      <c r="A45" s="113"/>
      <c r="B45" s="113"/>
      <c r="C45" s="115"/>
      <c r="D45" s="115"/>
      <c r="E45" s="115"/>
    </row>
    <row r="46" spans="1:5" ht="12.75">
      <c r="A46" s="113"/>
      <c r="B46" s="113"/>
      <c r="C46" s="115"/>
      <c r="D46" s="115"/>
      <c r="E46" s="115"/>
    </row>
    <row r="47" spans="1:5" ht="12.75">
      <c r="A47" s="113"/>
      <c r="B47" s="113"/>
      <c r="C47" s="115"/>
      <c r="D47" s="115"/>
      <c r="E47" s="115"/>
    </row>
    <row r="48" spans="1:5" ht="12.75">
      <c r="A48" s="113"/>
      <c r="B48" s="113"/>
      <c r="C48" s="115"/>
      <c r="D48" s="115"/>
      <c r="E48" s="115"/>
    </row>
    <row r="49" spans="1:5" ht="12.75">
      <c r="A49" s="113"/>
      <c r="B49" s="113"/>
      <c r="C49" s="115"/>
      <c r="D49" s="115"/>
      <c r="E49" s="115"/>
    </row>
    <row r="50" spans="1:5" ht="12.75">
      <c r="A50" s="113"/>
      <c r="B50" s="113"/>
      <c r="C50" s="115"/>
      <c r="D50" s="115"/>
      <c r="E50" s="115"/>
    </row>
    <row r="51" spans="1:5" ht="12.75">
      <c r="A51" s="113"/>
      <c r="B51" s="113"/>
      <c r="C51" s="115"/>
      <c r="D51" s="115"/>
      <c r="E51" s="115"/>
    </row>
    <row r="52" spans="1:5" ht="12.75">
      <c r="A52" s="113"/>
      <c r="B52" s="113"/>
      <c r="C52" s="115"/>
      <c r="D52" s="115"/>
      <c r="E52" s="115"/>
    </row>
    <row r="53" spans="1:5" ht="12.75">
      <c r="A53" s="113"/>
      <c r="B53" s="113"/>
      <c r="C53" s="115"/>
      <c r="D53" s="115"/>
      <c r="E53" s="115"/>
    </row>
    <row r="54" spans="1:5" ht="12.75">
      <c r="A54" s="113"/>
      <c r="B54" s="113"/>
      <c r="C54" s="115"/>
      <c r="D54" s="115"/>
      <c r="E54" s="115"/>
    </row>
    <row r="55" spans="1:5" ht="12.75">
      <c r="A55" s="113"/>
      <c r="B55" s="113"/>
      <c r="C55" s="115"/>
      <c r="D55" s="115"/>
      <c r="E55" s="115"/>
    </row>
    <row r="56" spans="1:5" ht="12.75">
      <c r="A56" s="113"/>
      <c r="B56" s="113"/>
      <c r="C56" s="115"/>
      <c r="D56" s="115"/>
      <c r="E56" s="115"/>
    </row>
    <row r="57" spans="1:5" ht="12.75">
      <c r="A57" s="113"/>
      <c r="B57" s="113"/>
      <c r="C57" s="115"/>
      <c r="D57" s="115"/>
      <c r="E57" s="115"/>
    </row>
    <row r="58" spans="1:5" ht="12.75">
      <c r="A58" s="113"/>
      <c r="B58" s="113"/>
      <c r="C58" s="115"/>
      <c r="D58" s="115"/>
      <c r="E58" s="115"/>
    </row>
    <row r="59" spans="1:5" ht="12.75">
      <c r="A59" s="113"/>
      <c r="B59" s="113"/>
      <c r="C59" s="115"/>
      <c r="D59" s="115"/>
      <c r="E59" s="115"/>
    </row>
    <row r="60" spans="1:5" ht="12.75">
      <c r="A60" s="113"/>
      <c r="B60" s="113"/>
      <c r="C60" s="115"/>
      <c r="D60" s="115"/>
      <c r="E60" s="115"/>
    </row>
    <row r="61" spans="1:5" ht="12.75">
      <c r="A61" s="113"/>
      <c r="B61" s="113"/>
      <c r="C61" s="115"/>
      <c r="D61" s="115"/>
      <c r="E61" s="115"/>
    </row>
    <row r="62" spans="1:5" ht="12.75">
      <c r="A62" s="113"/>
      <c r="B62" s="113"/>
      <c r="C62" s="115"/>
      <c r="D62" s="115"/>
      <c r="E62" s="115"/>
    </row>
    <row r="63" spans="1:5" ht="12.75">
      <c r="A63" s="113"/>
      <c r="B63" s="113"/>
      <c r="C63" s="115"/>
      <c r="D63" s="115"/>
      <c r="E63" s="115"/>
    </row>
    <row r="64" spans="1:5" ht="12.75">
      <c r="A64" s="113"/>
      <c r="B64" s="113"/>
      <c r="C64" s="115"/>
      <c r="D64" s="115"/>
      <c r="E64" s="115"/>
    </row>
    <row r="65" spans="1:5" ht="12.75">
      <c r="A65" s="113"/>
      <c r="B65" s="113"/>
      <c r="C65" s="115"/>
      <c r="D65" s="115"/>
      <c r="E65" s="115"/>
    </row>
    <row r="66" spans="1:5" ht="12.75">
      <c r="A66" s="113"/>
      <c r="B66" s="113"/>
      <c r="C66" s="115"/>
      <c r="D66" s="115"/>
      <c r="E66" s="115"/>
    </row>
    <row r="67" spans="1:5" ht="12.75">
      <c r="A67" s="113"/>
      <c r="B67" s="113"/>
      <c r="C67" s="115"/>
      <c r="D67" s="115"/>
      <c r="E67" s="115"/>
    </row>
    <row r="68" spans="1:5" ht="12.75">
      <c r="A68" s="113"/>
      <c r="B68" s="113"/>
      <c r="C68" s="115"/>
      <c r="D68" s="115"/>
      <c r="E68" s="115"/>
    </row>
    <row r="69" spans="1:5" ht="12.75">
      <c r="A69" s="113"/>
      <c r="B69" s="113"/>
      <c r="C69" s="115"/>
      <c r="D69" s="115"/>
      <c r="E69" s="115"/>
    </row>
    <row r="70" spans="1:5" ht="12.75">
      <c r="A70" s="113"/>
      <c r="B70" s="113"/>
      <c r="C70" s="115"/>
      <c r="D70" s="115"/>
      <c r="E70" s="115"/>
    </row>
    <row r="71" spans="1:5" ht="12.75">
      <c r="A71" s="113"/>
      <c r="B71" s="113"/>
      <c r="C71" s="115"/>
      <c r="D71" s="115"/>
      <c r="E71" s="115"/>
    </row>
    <row r="72" spans="1:5" ht="12.75">
      <c r="A72" s="113"/>
      <c r="B72" s="113"/>
      <c r="C72" s="115"/>
      <c r="D72" s="115"/>
      <c r="E72" s="115"/>
    </row>
    <row r="73" spans="1:5" ht="12.75">
      <c r="A73" s="113"/>
      <c r="B73" s="113"/>
      <c r="C73" s="115"/>
      <c r="D73" s="115"/>
      <c r="E73" s="115"/>
    </row>
    <row r="74" spans="1:5" ht="12.75">
      <c r="A74" s="113"/>
      <c r="B74" s="113"/>
      <c r="C74" s="115"/>
      <c r="D74" s="115"/>
      <c r="E74" s="115"/>
    </row>
    <row r="75" spans="1:5" ht="12.75">
      <c r="A75" s="113"/>
      <c r="B75" s="113"/>
      <c r="C75" s="115"/>
      <c r="D75" s="115"/>
      <c r="E75" s="115"/>
    </row>
    <row r="76" spans="1:5" ht="12.75">
      <c r="A76" s="113"/>
      <c r="B76" s="113"/>
      <c r="C76" s="115"/>
      <c r="D76" s="115"/>
      <c r="E76" s="115"/>
    </row>
    <row r="77" spans="1:5" ht="12.75">
      <c r="A77" s="113"/>
      <c r="B77" s="113"/>
      <c r="C77" s="115"/>
      <c r="D77" s="115"/>
      <c r="E77" s="115"/>
    </row>
    <row r="78" spans="1:5" ht="12.75">
      <c r="A78" s="113"/>
      <c r="B78" s="113"/>
      <c r="C78" s="115"/>
      <c r="D78" s="115"/>
      <c r="E78" s="115"/>
    </row>
    <row r="79" spans="1:5" ht="12.75">
      <c r="A79" s="113"/>
      <c r="B79" s="113"/>
      <c r="C79" s="115"/>
      <c r="D79" s="115"/>
      <c r="E79" s="115"/>
    </row>
    <row r="80" spans="1:5" ht="12.75">
      <c r="A80" s="113"/>
      <c r="B80" s="113"/>
      <c r="C80" s="115"/>
      <c r="D80" s="115"/>
      <c r="E80" s="115"/>
    </row>
    <row r="81" spans="1:5" ht="12.75">
      <c r="A81" s="113"/>
      <c r="B81" s="113"/>
      <c r="C81" s="115"/>
      <c r="D81" s="115"/>
      <c r="E81" s="115"/>
    </row>
    <row r="82" spans="1:5" ht="12.75">
      <c r="A82" s="113"/>
      <c r="B82" s="113"/>
      <c r="C82" s="115"/>
      <c r="D82" s="115"/>
      <c r="E82" s="115"/>
    </row>
    <row r="83" spans="1:5" ht="12.75">
      <c r="A83" s="113"/>
      <c r="B83" s="113"/>
      <c r="C83" s="115"/>
      <c r="D83" s="115"/>
      <c r="E83" s="115"/>
    </row>
    <row r="84" spans="1:5" ht="12.75">
      <c r="A84" s="113"/>
      <c r="B84" s="113"/>
      <c r="C84" s="115"/>
      <c r="D84" s="115"/>
      <c r="E84" s="115"/>
    </row>
    <row r="85" spans="1:5" ht="12.75">
      <c r="A85" s="113"/>
      <c r="B85" s="113"/>
      <c r="C85" s="115"/>
      <c r="D85" s="115"/>
      <c r="E85" s="115"/>
    </row>
    <row r="86" spans="1:5" ht="12.75">
      <c r="A86" s="113"/>
      <c r="B86" s="113"/>
      <c r="C86" s="115"/>
      <c r="D86" s="115"/>
      <c r="E86" s="115"/>
    </row>
    <row r="87" spans="1:5" ht="12.75">
      <c r="A87" s="113"/>
      <c r="B87" s="113"/>
      <c r="C87" s="115"/>
      <c r="D87" s="115"/>
      <c r="E87" s="115"/>
    </row>
    <row r="88" spans="3:5" ht="12.75">
      <c r="C88" s="116"/>
      <c r="D88" s="116"/>
      <c r="E88" s="116"/>
    </row>
    <row r="89" spans="3:5" ht="12.75">
      <c r="C89" s="116"/>
      <c r="D89" s="116"/>
      <c r="E89" s="116"/>
    </row>
    <row r="90" spans="3:5" ht="12.75">
      <c r="C90" s="116"/>
      <c r="D90" s="116"/>
      <c r="E90" s="116"/>
    </row>
    <row r="91" spans="3:5" ht="12.75">
      <c r="C91" s="116"/>
      <c r="D91" s="116"/>
      <c r="E91" s="116"/>
    </row>
    <row r="92" spans="3:5" ht="12.75">
      <c r="C92" s="116"/>
      <c r="D92" s="116"/>
      <c r="E92" s="116"/>
    </row>
    <row r="93" spans="3:5" ht="12.75">
      <c r="C93" s="116"/>
      <c r="D93" s="116"/>
      <c r="E93" s="116"/>
    </row>
    <row r="94" spans="3:5" ht="12.75">
      <c r="C94" s="116"/>
      <c r="D94" s="116"/>
      <c r="E94" s="116"/>
    </row>
    <row r="95" spans="3:5" ht="12.75">
      <c r="C95" s="116"/>
      <c r="D95" s="116"/>
      <c r="E95" s="116"/>
    </row>
    <row r="96" spans="3:5" ht="12.75">
      <c r="C96" s="116"/>
      <c r="D96" s="116"/>
      <c r="E96" s="116"/>
    </row>
    <row r="97" spans="3:5" ht="12.75">
      <c r="C97" s="116"/>
      <c r="D97" s="116"/>
      <c r="E97" s="116"/>
    </row>
    <row r="98" spans="3:5" ht="12.75">
      <c r="C98" s="116"/>
      <c r="D98" s="116"/>
      <c r="E98" s="116"/>
    </row>
    <row r="99" spans="3:5" ht="12.75">
      <c r="C99" s="116"/>
      <c r="D99" s="116"/>
      <c r="E99" s="116"/>
    </row>
    <row r="100" spans="3:5" ht="12.75">
      <c r="C100" s="116"/>
      <c r="D100" s="116"/>
      <c r="E100" s="116"/>
    </row>
    <row r="101" spans="3:5" ht="12.75">
      <c r="C101" s="116"/>
      <c r="D101" s="116"/>
      <c r="E101" s="116"/>
    </row>
    <row r="102" spans="3:5" ht="12.75">
      <c r="C102" s="116"/>
      <c r="D102" s="116"/>
      <c r="E102" s="116"/>
    </row>
    <row r="103" spans="3:5" ht="12.75">
      <c r="C103" s="116"/>
      <c r="D103" s="116"/>
      <c r="E103" s="116"/>
    </row>
    <row r="104" spans="3:5" ht="12.75">
      <c r="C104" s="116"/>
      <c r="D104" s="116"/>
      <c r="E104" s="116"/>
    </row>
    <row r="105" spans="3:5" ht="12.75">
      <c r="C105" s="116"/>
      <c r="D105" s="116"/>
      <c r="E105" s="116"/>
    </row>
    <row r="106" spans="3:5" ht="12.75">
      <c r="C106" s="116"/>
      <c r="D106" s="116"/>
      <c r="E106" s="116"/>
    </row>
    <row r="107" spans="3:5" ht="12.75">
      <c r="C107" s="116"/>
      <c r="D107" s="116"/>
      <c r="E107" s="116"/>
    </row>
    <row r="108" spans="3:5" ht="12.75">
      <c r="C108" s="116"/>
      <c r="D108" s="116"/>
      <c r="E108" s="116"/>
    </row>
    <row r="109" spans="3:5" ht="12.75">
      <c r="C109" s="116"/>
      <c r="D109" s="116"/>
      <c r="E109" s="116"/>
    </row>
    <row r="110" spans="3:5" ht="12.75">
      <c r="C110" s="116"/>
      <c r="D110" s="116"/>
      <c r="E110" s="116"/>
    </row>
  </sheetData>
  <sheetProtection/>
  <mergeCells count="10">
    <mergeCell ref="C11:D11"/>
    <mergeCell ref="C13:D13"/>
    <mergeCell ref="C14:D14"/>
    <mergeCell ref="C1:F1"/>
    <mergeCell ref="C2:F2"/>
    <mergeCell ref="C3:F3"/>
    <mergeCell ref="C4:F4"/>
    <mergeCell ref="C5:F5"/>
    <mergeCell ref="A7:F8"/>
    <mergeCell ref="C12:D12"/>
  </mergeCells>
  <printOptions/>
  <pageMargins left="1.1811023622047245" right="0.3937007874015748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97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8.625" style="106" bestFit="1" customWidth="1"/>
    <col min="2" max="2" width="24.25390625" style="106" bestFit="1" customWidth="1"/>
    <col min="3" max="3" width="30.125" style="107" customWidth="1"/>
    <col min="4" max="4" width="29.875" style="107" customWidth="1"/>
    <col min="5" max="16384" width="9.125" style="11" customWidth="1"/>
  </cols>
  <sheetData>
    <row r="1" spans="3:4" ht="12.75">
      <c r="C1" s="314" t="s">
        <v>664</v>
      </c>
      <c r="D1" s="314"/>
    </row>
    <row r="2" spans="3:4" ht="12.75">
      <c r="C2" s="315" t="s">
        <v>1009</v>
      </c>
      <c r="D2" s="314"/>
    </row>
    <row r="3" spans="3:4" ht="12.75">
      <c r="C3" s="314" t="s">
        <v>43</v>
      </c>
      <c r="D3" s="314"/>
    </row>
    <row r="4" spans="3:4" ht="12.75">
      <c r="C4" s="314" t="s">
        <v>44</v>
      </c>
      <c r="D4" s="314"/>
    </row>
    <row r="5" spans="1:4" ht="12.75">
      <c r="A5" s="11"/>
      <c r="B5" s="11"/>
      <c r="C5" s="11"/>
      <c r="D5" s="12" t="s">
        <v>1008</v>
      </c>
    </row>
    <row r="7" spans="1:4" ht="12.75">
      <c r="A7" s="316" t="s">
        <v>960</v>
      </c>
      <c r="B7" s="316"/>
      <c r="C7" s="316"/>
      <c r="D7" s="316"/>
    </row>
    <row r="8" spans="1:4" ht="22.5" customHeight="1">
      <c r="A8" s="316"/>
      <c r="B8" s="316"/>
      <c r="C8" s="316"/>
      <c r="D8" s="316"/>
    </row>
    <row r="10" spans="1:4" ht="51">
      <c r="A10" s="146" t="s">
        <v>666</v>
      </c>
      <c r="B10" s="146" t="s">
        <v>667</v>
      </c>
      <c r="C10" s="301" t="s">
        <v>668</v>
      </c>
      <c r="D10" s="302"/>
    </row>
    <row r="11" spans="1:4" ht="64.5" customHeight="1">
      <c r="A11" s="147">
        <v>635</v>
      </c>
      <c r="B11" s="261"/>
      <c r="C11" s="312" t="s">
        <v>669</v>
      </c>
      <c r="D11" s="313"/>
    </row>
    <row r="12" spans="1:4" ht="64.5" customHeight="1">
      <c r="A12" s="250">
        <v>635</v>
      </c>
      <c r="B12" s="262" t="s">
        <v>394</v>
      </c>
      <c r="C12" s="304" t="s">
        <v>670</v>
      </c>
      <c r="D12" s="304"/>
    </row>
    <row r="13" spans="1:4" ht="64.5" customHeight="1">
      <c r="A13" s="250">
        <v>635</v>
      </c>
      <c r="B13" s="262" t="s">
        <v>398</v>
      </c>
      <c r="C13" s="304" t="s">
        <v>399</v>
      </c>
      <c r="D13" s="304"/>
    </row>
    <row r="14" spans="1:4" ht="64.5" customHeight="1">
      <c r="A14" s="250">
        <v>635</v>
      </c>
      <c r="B14" s="262" t="s">
        <v>402</v>
      </c>
      <c r="C14" s="304" t="s">
        <v>671</v>
      </c>
      <c r="D14" s="304"/>
    </row>
    <row r="15" spans="1:4" ht="86.25" customHeight="1">
      <c r="A15" s="250">
        <v>635</v>
      </c>
      <c r="B15" s="262" t="s">
        <v>672</v>
      </c>
      <c r="C15" s="304" t="s">
        <v>661</v>
      </c>
      <c r="D15" s="304"/>
    </row>
    <row r="16" spans="1:4" ht="90.75" customHeight="1">
      <c r="A16" s="250">
        <v>635</v>
      </c>
      <c r="B16" s="262" t="s">
        <v>408</v>
      </c>
      <c r="C16" s="304" t="s">
        <v>409</v>
      </c>
      <c r="D16" s="304"/>
    </row>
    <row r="17" spans="1:4" ht="64.5" customHeight="1">
      <c r="A17" s="250">
        <v>635</v>
      </c>
      <c r="B17" s="262" t="s">
        <v>673</v>
      </c>
      <c r="C17" s="304" t="s">
        <v>662</v>
      </c>
      <c r="D17" s="304"/>
    </row>
    <row r="18" spans="1:4" ht="52.5" customHeight="1">
      <c r="A18" s="250">
        <v>635</v>
      </c>
      <c r="B18" s="262" t="s">
        <v>674</v>
      </c>
      <c r="C18" s="304" t="s">
        <v>675</v>
      </c>
      <c r="D18" s="304"/>
    </row>
    <row r="19" spans="1:4" ht="41.25" customHeight="1">
      <c r="A19" s="250">
        <v>635</v>
      </c>
      <c r="B19" s="262" t="s">
        <v>676</v>
      </c>
      <c r="C19" s="304" t="s">
        <v>677</v>
      </c>
      <c r="D19" s="304"/>
    </row>
    <row r="20" spans="1:4" ht="64.5" customHeight="1">
      <c r="A20" s="250">
        <v>635</v>
      </c>
      <c r="B20" s="262" t="s">
        <v>414</v>
      </c>
      <c r="C20" s="304" t="s">
        <v>415</v>
      </c>
      <c r="D20" s="304"/>
    </row>
    <row r="21" spans="1:4" ht="33" customHeight="1">
      <c r="A21" s="250">
        <v>635</v>
      </c>
      <c r="B21" s="262" t="s">
        <v>678</v>
      </c>
      <c r="C21" s="304" t="s">
        <v>655</v>
      </c>
      <c r="D21" s="304"/>
    </row>
    <row r="22" spans="1:4" ht="30.75" customHeight="1">
      <c r="A22" s="250">
        <v>635</v>
      </c>
      <c r="B22" s="262" t="s">
        <v>679</v>
      </c>
      <c r="C22" s="304" t="s">
        <v>656</v>
      </c>
      <c r="D22" s="304"/>
    </row>
    <row r="23" spans="1:4" ht="28.5" customHeight="1">
      <c r="A23" s="250">
        <v>635</v>
      </c>
      <c r="B23" s="262" t="s">
        <v>680</v>
      </c>
      <c r="C23" s="304" t="s">
        <v>681</v>
      </c>
      <c r="D23" s="304"/>
    </row>
    <row r="24" spans="1:4" ht="64.5" customHeight="1">
      <c r="A24" s="250">
        <v>635</v>
      </c>
      <c r="B24" s="262" t="s">
        <v>682</v>
      </c>
      <c r="C24" s="304" t="s">
        <v>683</v>
      </c>
      <c r="D24" s="304"/>
    </row>
    <row r="25" spans="1:4" ht="64.5" customHeight="1">
      <c r="A25" s="250">
        <v>635</v>
      </c>
      <c r="B25" s="262" t="s">
        <v>430</v>
      </c>
      <c r="C25" s="304" t="s">
        <v>431</v>
      </c>
      <c r="D25" s="304"/>
    </row>
    <row r="26" spans="1:4" ht="64.5" customHeight="1">
      <c r="A26" s="250">
        <v>635</v>
      </c>
      <c r="B26" s="262" t="s">
        <v>684</v>
      </c>
      <c r="C26" s="304" t="s">
        <v>685</v>
      </c>
      <c r="D26" s="304"/>
    </row>
    <row r="27" spans="1:4" ht="64.5" customHeight="1">
      <c r="A27" s="250">
        <v>635</v>
      </c>
      <c r="B27" s="262" t="s">
        <v>686</v>
      </c>
      <c r="C27" s="304" t="s">
        <v>687</v>
      </c>
      <c r="D27" s="304"/>
    </row>
    <row r="28" spans="1:4" ht="47.25" customHeight="1">
      <c r="A28" s="250">
        <v>635</v>
      </c>
      <c r="B28" s="262" t="s">
        <v>436</v>
      </c>
      <c r="C28" s="304" t="s">
        <v>437</v>
      </c>
      <c r="D28" s="304"/>
    </row>
    <row r="29" spans="1:4" ht="49.5" customHeight="1">
      <c r="A29" s="250">
        <v>635</v>
      </c>
      <c r="B29" s="262" t="s">
        <v>440</v>
      </c>
      <c r="C29" s="304" t="s">
        <v>441</v>
      </c>
      <c r="D29" s="304"/>
    </row>
    <row r="30" spans="1:4" ht="64.5" customHeight="1">
      <c r="A30" s="250">
        <v>635</v>
      </c>
      <c r="B30" s="262" t="s">
        <v>446</v>
      </c>
      <c r="C30" s="304" t="s">
        <v>447</v>
      </c>
      <c r="D30" s="304"/>
    </row>
    <row r="31" spans="1:4" ht="47.25" customHeight="1">
      <c r="A31" s="250">
        <v>635</v>
      </c>
      <c r="B31" s="262" t="s">
        <v>688</v>
      </c>
      <c r="C31" s="304" t="s">
        <v>663</v>
      </c>
      <c r="D31" s="304"/>
    </row>
    <row r="32" spans="1:4" ht="64.5" customHeight="1">
      <c r="A32" s="250">
        <v>635</v>
      </c>
      <c r="B32" s="262" t="s">
        <v>689</v>
      </c>
      <c r="C32" s="304" t="s">
        <v>659</v>
      </c>
      <c r="D32" s="304"/>
    </row>
    <row r="33" spans="1:4" ht="52.5" customHeight="1">
      <c r="A33" s="250">
        <v>635</v>
      </c>
      <c r="B33" s="294" t="s">
        <v>962</v>
      </c>
      <c r="C33" s="307" t="s">
        <v>963</v>
      </c>
      <c r="D33" s="310"/>
    </row>
    <row r="34" spans="1:4" ht="36.75" customHeight="1">
      <c r="A34" s="250">
        <v>635</v>
      </c>
      <c r="B34" s="262" t="s">
        <v>452</v>
      </c>
      <c r="C34" s="304" t="s">
        <v>453</v>
      </c>
      <c r="D34" s="304"/>
    </row>
    <row r="35" spans="1:4" ht="34.5" customHeight="1">
      <c r="A35" s="250">
        <v>635</v>
      </c>
      <c r="B35" s="262" t="s">
        <v>690</v>
      </c>
      <c r="C35" s="304" t="s">
        <v>657</v>
      </c>
      <c r="D35" s="304"/>
    </row>
    <row r="36" spans="1:4" ht="53.25" customHeight="1">
      <c r="A36" s="250">
        <v>635</v>
      </c>
      <c r="B36" s="262" t="s">
        <v>691</v>
      </c>
      <c r="C36" s="304" t="s">
        <v>658</v>
      </c>
      <c r="D36" s="304"/>
    </row>
    <row r="37" spans="1:4" ht="27.75" customHeight="1">
      <c r="A37" s="250">
        <v>635</v>
      </c>
      <c r="B37" s="262" t="s">
        <v>458</v>
      </c>
      <c r="C37" s="304" t="s">
        <v>459</v>
      </c>
      <c r="D37" s="304"/>
    </row>
    <row r="38" spans="1:4" ht="30.75" customHeight="1">
      <c r="A38" s="250">
        <v>635</v>
      </c>
      <c r="B38" s="262" t="s">
        <v>985</v>
      </c>
      <c r="C38" s="304" t="s">
        <v>469</v>
      </c>
      <c r="D38" s="304"/>
    </row>
    <row r="39" spans="1:4" ht="64.5" customHeight="1">
      <c r="A39" s="250">
        <v>635</v>
      </c>
      <c r="B39" s="263" t="s">
        <v>986</v>
      </c>
      <c r="C39" s="304" t="s">
        <v>692</v>
      </c>
      <c r="D39" s="304"/>
    </row>
    <row r="40" spans="1:4" ht="64.5" customHeight="1">
      <c r="A40" s="250">
        <v>635</v>
      </c>
      <c r="B40" s="262" t="s">
        <v>987</v>
      </c>
      <c r="C40" s="304" t="s">
        <v>693</v>
      </c>
      <c r="D40" s="304"/>
    </row>
    <row r="41" spans="1:4" ht="45.75" customHeight="1">
      <c r="A41" s="250">
        <v>635</v>
      </c>
      <c r="B41" s="262" t="s">
        <v>988</v>
      </c>
      <c r="C41" s="304" t="s">
        <v>694</v>
      </c>
      <c r="D41" s="304"/>
    </row>
    <row r="42" spans="1:4" ht="42" customHeight="1">
      <c r="A42" s="250">
        <v>635</v>
      </c>
      <c r="B42" s="264" t="s">
        <v>989</v>
      </c>
      <c r="C42" s="304" t="s">
        <v>695</v>
      </c>
      <c r="D42" s="304"/>
    </row>
    <row r="43" spans="1:4" ht="42" customHeight="1">
      <c r="A43" s="250">
        <v>635</v>
      </c>
      <c r="B43" s="295" t="s">
        <v>990</v>
      </c>
      <c r="C43" s="307" t="s">
        <v>964</v>
      </c>
      <c r="D43" s="306"/>
    </row>
    <row r="44" spans="1:4" ht="34.5" customHeight="1">
      <c r="A44" s="265">
        <v>635</v>
      </c>
      <c r="B44" s="266" t="s">
        <v>991</v>
      </c>
      <c r="C44" s="308" t="s">
        <v>479</v>
      </c>
      <c r="D44" s="309"/>
    </row>
    <row r="45" spans="1:4" ht="45" customHeight="1">
      <c r="A45" s="250">
        <v>635</v>
      </c>
      <c r="B45" s="267" t="s">
        <v>992</v>
      </c>
      <c r="C45" s="307" t="s">
        <v>483</v>
      </c>
      <c r="D45" s="310"/>
    </row>
    <row r="46" spans="1:4" ht="54" customHeight="1">
      <c r="A46" s="268">
        <v>635</v>
      </c>
      <c r="B46" s="269" t="s">
        <v>993</v>
      </c>
      <c r="C46" s="305" t="s">
        <v>696</v>
      </c>
      <c r="D46" s="311"/>
    </row>
    <row r="47" spans="1:4" ht="41.25" customHeight="1">
      <c r="A47" s="268">
        <v>635</v>
      </c>
      <c r="B47" s="296" t="s">
        <v>994</v>
      </c>
      <c r="C47" s="305" t="s">
        <v>965</v>
      </c>
      <c r="D47" s="306"/>
    </row>
    <row r="48" spans="1:4" ht="26.25" customHeight="1">
      <c r="A48" s="250">
        <v>635</v>
      </c>
      <c r="B48" s="262" t="s">
        <v>995</v>
      </c>
      <c r="C48" s="304" t="s">
        <v>491</v>
      </c>
      <c r="D48" s="304"/>
    </row>
    <row r="49" spans="1:4" ht="40.5" customHeight="1">
      <c r="A49" s="250">
        <v>635</v>
      </c>
      <c r="B49" s="262" t="s">
        <v>996</v>
      </c>
      <c r="C49" s="304" t="s">
        <v>497</v>
      </c>
      <c r="D49" s="304"/>
    </row>
    <row r="50" spans="1:4" ht="28.5" customHeight="1">
      <c r="A50" s="250">
        <v>635</v>
      </c>
      <c r="B50" s="262" t="s">
        <v>997</v>
      </c>
      <c r="C50" s="304" t="s">
        <v>697</v>
      </c>
      <c r="D50" s="304"/>
    </row>
    <row r="51" spans="1:4" ht="64.5" customHeight="1">
      <c r="A51" s="250">
        <v>635</v>
      </c>
      <c r="B51" s="262" t="s">
        <v>998</v>
      </c>
      <c r="C51" s="304" t="s">
        <v>698</v>
      </c>
      <c r="D51" s="304"/>
    </row>
    <row r="52" spans="1:4" ht="35.25" customHeight="1">
      <c r="A52" s="250">
        <v>635</v>
      </c>
      <c r="B52" s="262" t="s">
        <v>999</v>
      </c>
      <c r="C52" s="304" t="s">
        <v>502</v>
      </c>
      <c r="D52" s="304"/>
    </row>
    <row r="53" spans="1:4" ht="24" customHeight="1">
      <c r="A53" s="250">
        <v>635</v>
      </c>
      <c r="B53" s="262" t="s">
        <v>1000</v>
      </c>
      <c r="C53" s="304" t="s">
        <v>506</v>
      </c>
      <c r="D53" s="304"/>
    </row>
    <row r="54" spans="1:4" ht="64.5" customHeight="1">
      <c r="A54" s="250">
        <v>635</v>
      </c>
      <c r="B54" s="262" t="s">
        <v>1001</v>
      </c>
      <c r="C54" s="304" t="s">
        <v>699</v>
      </c>
      <c r="D54" s="304"/>
    </row>
    <row r="55" spans="1:4" ht="46.5" customHeight="1">
      <c r="A55" s="250">
        <v>635</v>
      </c>
      <c r="B55" s="262" t="s">
        <v>1002</v>
      </c>
      <c r="C55" s="304" t="s">
        <v>700</v>
      </c>
      <c r="D55" s="304"/>
    </row>
    <row r="56" spans="1:4" ht="37.5" customHeight="1">
      <c r="A56" s="250">
        <v>635</v>
      </c>
      <c r="B56" s="262" t="s">
        <v>1003</v>
      </c>
      <c r="C56" s="304" t="s">
        <v>515</v>
      </c>
      <c r="D56" s="304"/>
    </row>
    <row r="57" spans="1:4" ht="36.75" customHeight="1">
      <c r="A57" s="250">
        <v>635</v>
      </c>
      <c r="B57" s="262" t="s">
        <v>1004</v>
      </c>
      <c r="C57" s="304" t="s">
        <v>701</v>
      </c>
      <c r="D57" s="304"/>
    </row>
    <row r="58" spans="1:4" ht="48" customHeight="1">
      <c r="A58" s="250">
        <v>635</v>
      </c>
      <c r="B58" s="262" t="s">
        <v>1005</v>
      </c>
      <c r="C58" s="303" t="s">
        <v>702</v>
      </c>
      <c r="D58" s="303"/>
    </row>
    <row r="59" spans="1:4" ht="64.5" customHeight="1">
      <c r="A59" s="113"/>
      <c r="B59" s="113"/>
      <c r="C59" s="115"/>
      <c r="D59" s="115"/>
    </row>
    <row r="60" spans="1:4" ht="12.75">
      <c r="A60" s="113"/>
      <c r="B60" s="113"/>
      <c r="C60" s="115"/>
      <c r="D60" s="115"/>
    </row>
    <row r="61" spans="1:4" ht="12.75">
      <c r="A61" s="113"/>
      <c r="B61" s="113"/>
      <c r="C61" s="115"/>
      <c r="D61" s="115"/>
    </row>
    <row r="62" spans="1:4" ht="12.75">
      <c r="A62" s="113"/>
      <c r="B62" s="113"/>
      <c r="C62" s="115"/>
      <c r="D62" s="115"/>
    </row>
    <row r="63" spans="1:4" ht="12.75">
      <c r="A63" s="113"/>
      <c r="B63" s="113"/>
      <c r="C63" s="115"/>
      <c r="D63" s="115"/>
    </row>
    <row r="64" spans="1:4" ht="12.75">
      <c r="A64" s="113"/>
      <c r="B64" s="113"/>
      <c r="C64" s="115"/>
      <c r="D64" s="115"/>
    </row>
    <row r="65" spans="1:4" ht="12.75">
      <c r="A65" s="113"/>
      <c r="B65" s="113"/>
      <c r="C65" s="115"/>
      <c r="D65" s="115"/>
    </row>
    <row r="66" spans="1:4" ht="12.75">
      <c r="A66" s="113"/>
      <c r="B66" s="113"/>
      <c r="C66" s="115"/>
      <c r="D66" s="115"/>
    </row>
    <row r="67" spans="1:4" ht="12.75">
      <c r="A67" s="113"/>
      <c r="B67" s="113"/>
      <c r="C67" s="115"/>
      <c r="D67" s="115"/>
    </row>
    <row r="68" spans="1:4" ht="12.75">
      <c r="A68" s="113"/>
      <c r="B68" s="113"/>
      <c r="C68" s="115"/>
      <c r="D68" s="115"/>
    </row>
    <row r="69" spans="1:4" ht="12.75">
      <c r="A69" s="113"/>
      <c r="B69" s="113"/>
      <c r="C69" s="115"/>
      <c r="D69" s="115"/>
    </row>
    <row r="70" spans="1:4" ht="12.75">
      <c r="A70" s="113"/>
      <c r="B70" s="113"/>
      <c r="C70" s="115"/>
      <c r="D70" s="115"/>
    </row>
    <row r="71" spans="1:4" ht="12.75">
      <c r="A71" s="113"/>
      <c r="B71" s="113"/>
      <c r="C71" s="115"/>
      <c r="D71" s="115"/>
    </row>
    <row r="72" spans="1:4" ht="12.75">
      <c r="A72" s="113"/>
      <c r="B72" s="113"/>
      <c r="C72" s="115"/>
      <c r="D72" s="115"/>
    </row>
    <row r="73" spans="1:4" ht="12.75">
      <c r="A73" s="113"/>
      <c r="B73" s="113"/>
      <c r="C73" s="115"/>
      <c r="D73" s="115"/>
    </row>
    <row r="74" spans="1:4" ht="12.75">
      <c r="A74" s="113"/>
      <c r="B74" s="113"/>
      <c r="C74" s="115"/>
      <c r="D74" s="115"/>
    </row>
    <row r="75" spans="3:4" ht="12.75">
      <c r="C75" s="116"/>
      <c r="D75" s="116"/>
    </row>
    <row r="76" spans="3:4" ht="12.75">
      <c r="C76" s="116"/>
      <c r="D76" s="116"/>
    </row>
    <row r="77" spans="3:4" ht="12.75">
      <c r="C77" s="116"/>
      <c r="D77" s="116"/>
    </row>
    <row r="78" spans="3:4" ht="12.75">
      <c r="C78" s="116"/>
      <c r="D78" s="116"/>
    </row>
    <row r="79" spans="3:4" ht="12.75">
      <c r="C79" s="116"/>
      <c r="D79" s="116"/>
    </row>
    <row r="80" spans="3:4" ht="12.75">
      <c r="C80" s="116"/>
      <c r="D80" s="116"/>
    </row>
    <row r="81" spans="3:4" ht="12.75">
      <c r="C81" s="116"/>
      <c r="D81" s="116"/>
    </row>
    <row r="82" spans="3:4" ht="12.75">
      <c r="C82" s="116"/>
      <c r="D82" s="116"/>
    </row>
    <row r="83" spans="3:4" ht="12.75">
      <c r="C83" s="116"/>
      <c r="D83" s="116"/>
    </row>
    <row r="84" spans="3:4" ht="12.75">
      <c r="C84" s="116"/>
      <c r="D84" s="116"/>
    </row>
    <row r="85" spans="3:4" ht="12.75">
      <c r="C85" s="116"/>
      <c r="D85" s="116"/>
    </row>
    <row r="86" spans="3:4" ht="12.75">
      <c r="C86" s="116"/>
      <c r="D86" s="116"/>
    </row>
    <row r="87" spans="3:4" ht="12.75">
      <c r="C87" s="116"/>
      <c r="D87" s="116"/>
    </row>
    <row r="88" spans="3:4" ht="12.75">
      <c r="C88" s="116"/>
      <c r="D88" s="116"/>
    </row>
    <row r="89" spans="3:4" ht="12.75">
      <c r="C89" s="116"/>
      <c r="D89" s="116"/>
    </row>
    <row r="90" spans="3:4" ht="12.75">
      <c r="C90" s="116"/>
      <c r="D90" s="116"/>
    </row>
    <row r="91" spans="3:4" ht="12.75">
      <c r="C91" s="116"/>
      <c r="D91" s="116"/>
    </row>
    <row r="92" spans="3:4" ht="12.75">
      <c r="C92" s="116"/>
      <c r="D92" s="116"/>
    </row>
    <row r="93" spans="3:4" ht="12.75">
      <c r="C93" s="116"/>
      <c r="D93" s="116"/>
    </row>
    <row r="94" spans="3:4" ht="12.75">
      <c r="C94" s="116"/>
      <c r="D94" s="116"/>
    </row>
    <row r="95" spans="3:4" ht="12.75">
      <c r="C95" s="116"/>
      <c r="D95" s="116"/>
    </row>
    <row r="96" spans="3:4" ht="12.75">
      <c r="C96" s="116"/>
      <c r="D96" s="116"/>
    </row>
    <row r="97" spans="3:4" ht="12.75">
      <c r="C97" s="116"/>
      <c r="D97" s="116"/>
    </row>
  </sheetData>
  <sheetProtection/>
  <mergeCells count="54">
    <mergeCell ref="C1:D1"/>
    <mergeCell ref="C2:D2"/>
    <mergeCell ref="C3:D3"/>
    <mergeCell ref="C4:D4"/>
    <mergeCell ref="A7:D8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10:D10"/>
    <mergeCell ref="C58:D58"/>
    <mergeCell ref="C53:D53"/>
    <mergeCell ref="C54:D54"/>
    <mergeCell ref="C55:D55"/>
    <mergeCell ref="C56:D56"/>
    <mergeCell ref="C57:D57"/>
    <mergeCell ref="C47:D47"/>
    <mergeCell ref="C48:D48"/>
    <mergeCell ref="C49:D49"/>
  </mergeCells>
  <printOptions/>
  <pageMargins left="1.1811023622047245" right="0.3937007874015748" top="0.7480314960629921" bottom="0.7480314960629921" header="0.31496062992125984" footer="0.31496062992125984"/>
  <pageSetup fitToHeight="0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88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8.625" style="106" bestFit="1" customWidth="1"/>
    <col min="2" max="2" width="24.25390625" style="106" bestFit="1" customWidth="1"/>
    <col min="3" max="3" width="30.125" style="107" customWidth="1"/>
    <col min="4" max="4" width="29.875" style="107" customWidth="1"/>
    <col min="5" max="16384" width="9.125" style="11" customWidth="1"/>
  </cols>
  <sheetData>
    <row r="1" spans="3:4" ht="12.75">
      <c r="C1" s="314" t="s">
        <v>322</v>
      </c>
      <c r="D1" s="314"/>
    </row>
    <row r="2" spans="3:4" ht="12.75">
      <c r="C2" s="314" t="s">
        <v>665</v>
      </c>
      <c r="D2" s="314"/>
    </row>
    <row r="3" spans="3:4" ht="12.75">
      <c r="C3" s="314" t="s">
        <v>43</v>
      </c>
      <c r="D3" s="314"/>
    </row>
    <row r="4" spans="3:4" ht="12.75">
      <c r="C4" s="314" t="s">
        <v>44</v>
      </c>
      <c r="D4" s="314"/>
    </row>
    <row r="5" spans="3:4" ht="12.75">
      <c r="C5" s="319" t="s">
        <v>1008</v>
      </c>
      <c r="D5" s="314"/>
    </row>
    <row r="8" spans="1:4" ht="12.75">
      <c r="A8" s="316" t="s">
        <v>961</v>
      </c>
      <c r="B8" s="316"/>
      <c r="C8" s="316"/>
      <c r="D8" s="316"/>
    </row>
    <row r="9" spans="1:4" ht="25.5" customHeight="1">
      <c r="A9" s="316"/>
      <c r="B9" s="316"/>
      <c r="C9" s="316"/>
      <c r="D9" s="316"/>
    </row>
    <row r="12" spans="1:4" ht="38.25">
      <c r="A12" s="146" t="s">
        <v>323</v>
      </c>
      <c r="B12" s="146" t="s">
        <v>324</v>
      </c>
      <c r="C12" s="301" t="s">
        <v>517</v>
      </c>
      <c r="D12" s="302"/>
    </row>
    <row r="13" spans="1:4" ht="14.25">
      <c r="A13" s="147">
        <v>635</v>
      </c>
      <c r="B13" s="148"/>
      <c r="C13" s="317" t="s">
        <v>518</v>
      </c>
      <c r="D13" s="318"/>
    </row>
    <row r="14" spans="1:4" ht="34.5" customHeight="1">
      <c r="A14" s="149">
        <v>635</v>
      </c>
      <c r="B14" s="150" t="s">
        <v>519</v>
      </c>
      <c r="C14" s="304" t="s">
        <v>524</v>
      </c>
      <c r="D14" s="304"/>
    </row>
    <row r="15" spans="1:4" ht="33.75" customHeight="1">
      <c r="A15" s="149">
        <v>635</v>
      </c>
      <c r="B15" s="150" t="s">
        <v>520</v>
      </c>
      <c r="C15" s="304" t="s">
        <v>525</v>
      </c>
      <c r="D15" s="304"/>
    </row>
    <row r="16" spans="1:4" ht="40.5" customHeight="1">
      <c r="A16" s="149">
        <v>635</v>
      </c>
      <c r="B16" s="150" t="s">
        <v>332</v>
      </c>
      <c r="C16" s="304" t="s">
        <v>334</v>
      </c>
      <c r="D16" s="304"/>
    </row>
    <row r="17" spans="1:4" ht="40.5" customHeight="1">
      <c r="A17" s="149">
        <v>635</v>
      </c>
      <c r="B17" s="150" t="s">
        <v>333</v>
      </c>
      <c r="C17" s="304" t="s">
        <v>335</v>
      </c>
      <c r="D17" s="304"/>
    </row>
    <row r="18" spans="1:4" ht="34.5" customHeight="1">
      <c r="A18" s="149">
        <v>635</v>
      </c>
      <c r="B18" s="150" t="s">
        <v>327</v>
      </c>
      <c r="C18" s="304" t="s">
        <v>526</v>
      </c>
      <c r="D18" s="304"/>
    </row>
    <row r="19" spans="1:4" ht="33.75" customHeight="1">
      <c r="A19" s="149">
        <v>635</v>
      </c>
      <c r="B19" s="150" t="s">
        <v>521</v>
      </c>
      <c r="C19" s="304" t="s">
        <v>527</v>
      </c>
      <c r="D19" s="304"/>
    </row>
    <row r="20" spans="1:4" ht="30.75" customHeight="1">
      <c r="A20" s="149">
        <v>635</v>
      </c>
      <c r="B20" s="150" t="s">
        <v>522</v>
      </c>
      <c r="C20" s="304" t="s">
        <v>528</v>
      </c>
      <c r="D20" s="304"/>
    </row>
    <row r="21" spans="1:4" ht="12.75">
      <c r="A21" s="113"/>
      <c r="B21" s="113"/>
      <c r="C21" s="114"/>
      <c r="D21" s="114"/>
    </row>
    <row r="22" spans="1:4" ht="12.75">
      <c r="A22" s="113"/>
      <c r="B22" s="113"/>
      <c r="C22" s="114"/>
      <c r="D22" s="114"/>
    </row>
    <row r="23" spans="1:4" ht="12.75">
      <c r="A23" s="113"/>
      <c r="B23" s="113"/>
      <c r="C23" s="115"/>
      <c r="D23" s="115"/>
    </row>
    <row r="24" spans="1:4" ht="12.75">
      <c r="A24" s="113"/>
      <c r="B24" s="113"/>
      <c r="C24" s="115"/>
      <c r="D24" s="115"/>
    </row>
    <row r="25" spans="1:4" ht="12.75">
      <c r="A25" s="113"/>
      <c r="B25" s="113"/>
      <c r="C25" s="115"/>
      <c r="D25" s="115"/>
    </row>
    <row r="26" spans="1:4" ht="12.75">
      <c r="A26" s="113"/>
      <c r="B26" s="113"/>
      <c r="C26" s="115"/>
      <c r="D26" s="115"/>
    </row>
    <row r="27" spans="1:4" ht="12.75">
      <c r="A27" s="113"/>
      <c r="B27" s="113"/>
      <c r="C27" s="115"/>
      <c r="D27" s="115"/>
    </row>
    <row r="28" spans="1:4" ht="12.75">
      <c r="A28" s="113"/>
      <c r="B28" s="113"/>
      <c r="C28" s="115"/>
      <c r="D28" s="115"/>
    </row>
    <row r="29" spans="1:4" ht="12.75">
      <c r="A29" s="113"/>
      <c r="B29" s="113"/>
      <c r="C29" s="115"/>
      <c r="D29" s="115"/>
    </row>
    <row r="30" spans="1:4" ht="12.75">
      <c r="A30" s="113"/>
      <c r="B30" s="113"/>
      <c r="C30" s="115"/>
      <c r="D30" s="115"/>
    </row>
    <row r="31" spans="1:4" ht="12.75">
      <c r="A31" s="113"/>
      <c r="B31" s="113"/>
      <c r="C31" s="115"/>
      <c r="D31" s="115"/>
    </row>
    <row r="32" spans="1:4" ht="12.75">
      <c r="A32" s="113"/>
      <c r="B32" s="113"/>
      <c r="C32" s="115"/>
      <c r="D32" s="115"/>
    </row>
    <row r="33" spans="1:4" ht="12.75">
      <c r="A33" s="113"/>
      <c r="B33" s="113"/>
      <c r="C33" s="115"/>
      <c r="D33" s="115"/>
    </row>
    <row r="34" spans="1:4" ht="12.75">
      <c r="A34" s="113"/>
      <c r="B34" s="113"/>
      <c r="C34" s="115"/>
      <c r="D34" s="115"/>
    </row>
    <row r="35" spans="1:4" ht="12.75">
      <c r="A35" s="113"/>
      <c r="B35" s="113"/>
      <c r="C35" s="115"/>
      <c r="D35" s="115"/>
    </row>
    <row r="36" spans="1:4" ht="12.75">
      <c r="A36" s="113"/>
      <c r="B36" s="113"/>
      <c r="C36" s="115"/>
      <c r="D36" s="115"/>
    </row>
    <row r="37" spans="1:4" ht="12.75">
      <c r="A37" s="113"/>
      <c r="B37" s="113"/>
      <c r="C37" s="115"/>
      <c r="D37" s="115"/>
    </row>
    <row r="38" spans="1:4" ht="12.75">
      <c r="A38" s="113"/>
      <c r="B38" s="113"/>
      <c r="C38" s="115"/>
      <c r="D38" s="115"/>
    </row>
    <row r="39" spans="1:4" ht="12.75">
      <c r="A39" s="113"/>
      <c r="B39" s="113"/>
      <c r="C39" s="115"/>
      <c r="D39" s="115"/>
    </row>
    <row r="40" spans="1:4" ht="12.75">
      <c r="A40" s="113"/>
      <c r="B40" s="113"/>
      <c r="C40" s="115"/>
      <c r="D40" s="115"/>
    </row>
    <row r="41" spans="1:4" ht="12.75">
      <c r="A41" s="113"/>
      <c r="B41" s="113"/>
      <c r="C41" s="115"/>
      <c r="D41" s="115"/>
    </row>
    <row r="42" spans="1:4" ht="12.75">
      <c r="A42" s="113"/>
      <c r="B42" s="113"/>
      <c r="C42" s="115"/>
      <c r="D42" s="115"/>
    </row>
    <row r="43" spans="1:4" ht="12.75">
      <c r="A43" s="113"/>
      <c r="B43" s="113"/>
      <c r="C43" s="115"/>
      <c r="D43" s="115"/>
    </row>
    <row r="44" spans="1:4" ht="12.75">
      <c r="A44" s="113"/>
      <c r="B44" s="113"/>
      <c r="C44" s="115"/>
      <c r="D44" s="115"/>
    </row>
    <row r="45" spans="1:4" ht="12.75">
      <c r="A45" s="113"/>
      <c r="B45" s="113"/>
      <c r="C45" s="115"/>
      <c r="D45" s="115"/>
    </row>
    <row r="46" spans="1:4" ht="12.75">
      <c r="A46" s="113"/>
      <c r="B46" s="113"/>
      <c r="C46" s="115"/>
      <c r="D46" s="115"/>
    </row>
    <row r="47" spans="1:4" ht="12.75">
      <c r="A47" s="113"/>
      <c r="B47" s="113"/>
      <c r="C47" s="115"/>
      <c r="D47" s="115"/>
    </row>
    <row r="48" spans="1:4" ht="12.75">
      <c r="A48" s="113"/>
      <c r="B48" s="113"/>
      <c r="C48" s="115"/>
      <c r="D48" s="115"/>
    </row>
    <row r="49" spans="1:4" ht="12.75">
      <c r="A49" s="113"/>
      <c r="B49" s="113"/>
      <c r="C49" s="115"/>
      <c r="D49" s="115"/>
    </row>
    <row r="50" spans="1:4" ht="12.75">
      <c r="A50" s="113"/>
      <c r="B50" s="113"/>
      <c r="C50" s="115"/>
      <c r="D50" s="115"/>
    </row>
    <row r="51" spans="1:4" ht="12.75">
      <c r="A51" s="113"/>
      <c r="B51" s="113"/>
      <c r="C51" s="115"/>
      <c r="D51" s="115"/>
    </row>
    <row r="52" spans="1:4" ht="12.75">
      <c r="A52" s="113"/>
      <c r="B52" s="113"/>
      <c r="C52" s="115"/>
      <c r="D52" s="115"/>
    </row>
    <row r="53" spans="1:4" ht="12.75">
      <c r="A53" s="113"/>
      <c r="B53" s="113"/>
      <c r="C53" s="115"/>
      <c r="D53" s="115"/>
    </row>
    <row r="54" spans="1:4" ht="12.75">
      <c r="A54" s="113"/>
      <c r="B54" s="113"/>
      <c r="C54" s="115"/>
      <c r="D54" s="115"/>
    </row>
    <row r="55" spans="1:4" ht="12.75">
      <c r="A55" s="113"/>
      <c r="B55" s="113"/>
      <c r="C55" s="115"/>
      <c r="D55" s="115"/>
    </row>
    <row r="56" spans="1:4" ht="12.75">
      <c r="A56" s="113"/>
      <c r="B56" s="113"/>
      <c r="C56" s="115"/>
      <c r="D56" s="115"/>
    </row>
    <row r="57" spans="1:4" ht="12.75">
      <c r="A57" s="113"/>
      <c r="B57" s="113"/>
      <c r="C57" s="115"/>
      <c r="D57" s="115"/>
    </row>
    <row r="58" spans="1:4" ht="12.75">
      <c r="A58" s="113"/>
      <c r="B58" s="113"/>
      <c r="C58" s="115"/>
      <c r="D58" s="115"/>
    </row>
    <row r="59" spans="1:4" ht="12.75">
      <c r="A59" s="113"/>
      <c r="B59" s="113"/>
      <c r="C59" s="115"/>
      <c r="D59" s="115"/>
    </row>
    <row r="60" spans="1:4" ht="12.75">
      <c r="A60" s="113"/>
      <c r="B60" s="113"/>
      <c r="C60" s="115"/>
      <c r="D60" s="115"/>
    </row>
    <row r="61" spans="1:4" ht="12.75">
      <c r="A61" s="113"/>
      <c r="B61" s="113"/>
      <c r="C61" s="115"/>
      <c r="D61" s="115"/>
    </row>
    <row r="62" spans="1:4" ht="12.75">
      <c r="A62" s="113"/>
      <c r="B62" s="113"/>
      <c r="C62" s="115"/>
      <c r="D62" s="115"/>
    </row>
    <row r="63" spans="1:4" ht="12.75">
      <c r="A63" s="113"/>
      <c r="B63" s="113"/>
      <c r="C63" s="115"/>
      <c r="D63" s="115"/>
    </row>
    <row r="64" spans="1:4" ht="12.75">
      <c r="A64" s="113"/>
      <c r="B64" s="113"/>
      <c r="C64" s="115"/>
      <c r="D64" s="115"/>
    </row>
    <row r="65" spans="1:4" ht="12.75">
      <c r="A65" s="113"/>
      <c r="B65" s="113"/>
      <c r="C65" s="115"/>
      <c r="D65" s="115"/>
    </row>
    <row r="66" spans="3:4" ht="12.75">
      <c r="C66" s="116"/>
      <c r="D66" s="116"/>
    </row>
    <row r="67" spans="3:4" ht="12.75">
      <c r="C67" s="116"/>
      <c r="D67" s="116"/>
    </row>
    <row r="68" spans="3:4" ht="12.75">
      <c r="C68" s="116"/>
      <c r="D68" s="116"/>
    </row>
    <row r="69" spans="3:4" ht="12.75">
      <c r="C69" s="116"/>
      <c r="D69" s="116"/>
    </row>
    <row r="70" spans="3:4" ht="12.75">
      <c r="C70" s="116"/>
      <c r="D70" s="116"/>
    </row>
    <row r="71" spans="3:4" ht="12.75">
      <c r="C71" s="116"/>
      <c r="D71" s="116"/>
    </row>
    <row r="72" spans="3:4" ht="12.75">
      <c r="C72" s="116"/>
      <c r="D72" s="116"/>
    </row>
    <row r="73" spans="3:4" ht="12.75">
      <c r="C73" s="116"/>
      <c r="D73" s="116"/>
    </row>
    <row r="74" spans="3:4" ht="12.75">
      <c r="C74" s="116"/>
      <c r="D74" s="116"/>
    </row>
    <row r="75" spans="3:4" ht="12.75">
      <c r="C75" s="116"/>
      <c r="D75" s="116"/>
    </row>
    <row r="76" spans="3:4" ht="12.75">
      <c r="C76" s="116"/>
      <c r="D76" s="116"/>
    </row>
    <row r="77" spans="3:4" ht="12.75">
      <c r="C77" s="116"/>
      <c r="D77" s="116"/>
    </row>
    <row r="78" spans="3:4" ht="12.75">
      <c r="C78" s="116"/>
      <c r="D78" s="116"/>
    </row>
    <row r="79" spans="3:4" ht="12.75">
      <c r="C79" s="116"/>
      <c r="D79" s="116"/>
    </row>
    <row r="80" spans="3:4" ht="12.75">
      <c r="C80" s="116"/>
      <c r="D80" s="116"/>
    </row>
    <row r="81" spans="3:4" ht="12.75">
      <c r="C81" s="116"/>
      <c r="D81" s="116"/>
    </row>
    <row r="82" spans="3:4" ht="12.75">
      <c r="C82" s="116"/>
      <c r="D82" s="116"/>
    </row>
    <row r="83" spans="3:4" ht="12.75">
      <c r="C83" s="116"/>
      <c r="D83" s="116"/>
    </row>
    <row r="84" spans="3:4" ht="12.75">
      <c r="C84" s="116"/>
      <c r="D84" s="116"/>
    </row>
    <row r="85" spans="3:4" ht="12.75">
      <c r="C85" s="116"/>
      <c r="D85" s="116"/>
    </row>
    <row r="86" spans="3:4" ht="12.75">
      <c r="C86" s="116"/>
      <c r="D86" s="116"/>
    </row>
    <row r="87" spans="3:4" ht="12.75">
      <c r="C87" s="116"/>
      <c r="D87" s="116"/>
    </row>
    <row r="88" spans="3:4" ht="12.75">
      <c r="C88" s="116"/>
      <c r="D88" s="116"/>
    </row>
  </sheetData>
  <sheetProtection/>
  <mergeCells count="15">
    <mergeCell ref="C1:D1"/>
    <mergeCell ref="C2:D2"/>
    <mergeCell ref="C3:D3"/>
    <mergeCell ref="C4:D4"/>
    <mergeCell ref="C5:D5"/>
    <mergeCell ref="A8:D9"/>
    <mergeCell ref="C18:D18"/>
    <mergeCell ref="C19:D19"/>
    <mergeCell ref="C20:D20"/>
    <mergeCell ref="C12:D12"/>
    <mergeCell ref="C13:D13"/>
    <mergeCell ref="C14:D14"/>
    <mergeCell ref="C15:D15"/>
    <mergeCell ref="C16:D16"/>
    <mergeCell ref="C17:D17"/>
  </mergeCells>
  <printOptions/>
  <pageMargins left="1.1811023622047245" right="0.3937007874015748" top="0.7480314960629921" bottom="0.7480314960629921" header="0.31496062992125984" footer="0.31496062992125984"/>
  <pageSetup fitToHeight="0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B14"/>
  <sheetViews>
    <sheetView zoomScalePageLayoutView="0" workbookViewId="0" topLeftCell="A1">
      <selection activeCell="A7" sqref="A7:B7"/>
    </sheetView>
  </sheetViews>
  <sheetFormatPr defaultColWidth="9.00390625" defaultRowHeight="12.75"/>
  <cols>
    <col min="1" max="1" width="14.00390625" style="11" customWidth="1"/>
    <col min="2" max="2" width="65.375" style="11" customWidth="1"/>
    <col min="3" max="16384" width="9.125" style="11" customWidth="1"/>
  </cols>
  <sheetData>
    <row r="1" ht="12.75">
      <c r="B1" s="4" t="s">
        <v>330</v>
      </c>
    </row>
    <row r="2" ht="12.75">
      <c r="B2" s="4" t="s">
        <v>585</v>
      </c>
    </row>
    <row r="3" ht="12.75">
      <c r="B3" s="297" t="s">
        <v>705</v>
      </c>
    </row>
    <row r="4" ht="12.75">
      <c r="B4" s="12" t="s">
        <v>1008</v>
      </c>
    </row>
    <row r="6" spans="1:2" ht="12.75">
      <c r="A6" s="300" t="s">
        <v>703</v>
      </c>
      <c r="B6" s="300"/>
    </row>
    <row r="7" spans="1:2" ht="12.75">
      <c r="A7" s="300" t="s">
        <v>704</v>
      </c>
      <c r="B7" s="300"/>
    </row>
    <row r="8" spans="1:2" ht="12.75">
      <c r="A8" s="300" t="s">
        <v>705</v>
      </c>
      <c r="B8" s="300"/>
    </row>
    <row r="9" ht="12.75">
      <c r="B9" s="270"/>
    </row>
    <row r="11" spans="1:2" ht="12.75">
      <c r="A11" s="2" t="s">
        <v>706</v>
      </c>
      <c r="B11" s="2" t="s">
        <v>626</v>
      </c>
    </row>
    <row r="12" spans="1:2" ht="12.75">
      <c r="A12" s="271" t="s">
        <v>707</v>
      </c>
      <c r="B12" s="6" t="s">
        <v>45</v>
      </c>
    </row>
    <row r="13" spans="1:2" ht="25.5">
      <c r="A13" s="272">
        <v>635</v>
      </c>
      <c r="B13" s="67" t="s">
        <v>708</v>
      </c>
    </row>
    <row r="14" spans="1:2" ht="12.75">
      <c r="A14" s="271" t="s">
        <v>709</v>
      </c>
      <c r="B14" s="6" t="s">
        <v>48</v>
      </c>
    </row>
  </sheetData>
  <sheetProtection/>
  <mergeCells count="3">
    <mergeCell ref="A6:B6"/>
    <mergeCell ref="A7:B7"/>
    <mergeCell ref="A8:B8"/>
  </mergeCells>
  <printOptions/>
  <pageMargins left="1.1811023622047245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102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4.375" style="11" bestFit="1" customWidth="1"/>
    <col min="2" max="2" width="23.75390625" style="119" bestFit="1" customWidth="1"/>
    <col min="3" max="3" width="67.00390625" style="11" customWidth="1"/>
    <col min="4" max="4" width="11.25390625" style="11" bestFit="1" customWidth="1"/>
    <col min="5" max="5" width="10.125" style="11" bestFit="1" customWidth="1"/>
    <col min="6" max="6" width="13.625" style="11" customWidth="1"/>
    <col min="7" max="16384" width="9.125" style="11" customWidth="1"/>
  </cols>
  <sheetData>
    <row r="1" ht="12.75">
      <c r="F1" s="12" t="s">
        <v>331</v>
      </c>
    </row>
    <row r="2" ht="12.75">
      <c r="F2" s="12" t="s">
        <v>665</v>
      </c>
    </row>
    <row r="3" ht="12.75">
      <c r="F3" s="4" t="s">
        <v>43</v>
      </c>
    </row>
    <row r="4" ht="12.75">
      <c r="F4" s="4" t="s">
        <v>44</v>
      </c>
    </row>
    <row r="5" ht="12.75">
      <c r="F5" s="12" t="s">
        <v>1008</v>
      </c>
    </row>
    <row r="7" spans="1:6" ht="14.25">
      <c r="A7" s="320" t="s">
        <v>752</v>
      </c>
      <c r="B7" s="320"/>
      <c r="C7" s="320"/>
      <c r="D7" s="320"/>
      <c r="E7" s="320"/>
      <c r="F7" s="320"/>
    </row>
    <row r="8" spans="1:3" ht="14.25">
      <c r="A8" s="120"/>
      <c r="B8" s="120"/>
      <c r="C8" s="120"/>
    </row>
    <row r="9" ht="12.75">
      <c r="F9" s="4" t="s">
        <v>49</v>
      </c>
    </row>
    <row r="10" spans="1:6" ht="63.75">
      <c r="A10" s="321" t="s">
        <v>336</v>
      </c>
      <c r="B10" s="321"/>
      <c r="C10" s="121" t="s">
        <v>337</v>
      </c>
      <c r="D10" s="214" t="s">
        <v>753</v>
      </c>
      <c r="E10" s="214" t="s">
        <v>608</v>
      </c>
      <c r="F10" s="109" t="s">
        <v>338</v>
      </c>
    </row>
    <row r="11" spans="1:6" ht="12.75">
      <c r="A11" s="2">
        <v>1</v>
      </c>
      <c r="B11" s="122">
        <v>2</v>
      </c>
      <c r="C11" s="123">
        <v>3</v>
      </c>
      <c r="D11" s="215">
        <v>4</v>
      </c>
      <c r="E11" s="215">
        <v>5</v>
      </c>
      <c r="F11" s="2">
        <v>6</v>
      </c>
    </row>
    <row r="12" spans="1:6" ht="14.25">
      <c r="A12" s="124" t="s">
        <v>339</v>
      </c>
      <c r="B12" s="125" t="s">
        <v>340</v>
      </c>
      <c r="C12" s="126" t="s">
        <v>341</v>
      </c>
      <c r="D12" s="8">
        <f>D13+D20+D26+D37+D55+D18+D51+D67+D70</f>
        <v>152478.4</v>
      </c>
      <c r="E12" s="8">
        <f>E13+E20+E26+E37+E55+E18+E51+E67+E70</f>
        <v>4895.099999999994</v>
      </c>
      <c r="F12" s="8">
        <f>F13+F20+F26+F37+F55+F18+F51+F67+F70</f>
        <v>157373.5</v>
      </c>
    </row>
    <row r="13" spans="1:6" ht="14.25">
      <c r="A13" s="124" t="s">
        <v>339</v>
      </c>
      <c r="B13" s="125" t="s">
        <v>342</v>
      </c>
      <c r="C13" s="127" t="s">
        <v>343</v>
      </c>
      <c r="D13" s="128">
        <f>D14</f>
        <v>54280</v>
      </c>
      <c r="E13" s="128">
        <f>E14</f>
        <v>-5877.600000000001</v>
      </c>
      <c r="F13" s="128">
        <f>F14</f>
        <v>48402.399999999994</v>
      </c>
    </row>
    <row r="14" spans="1:6" ht="15">
      <c r="A14" s="129" t="s">
        <v>339</v>
      </c>
      <c r="B14" s="130" t="s">
        <v>344</v>
      </c>
      <c r="C14" s="131" t="s">
        <v>345</v>
      </c>
      <c r="D14" s="132">
        <f>D15+D16+D17</f>
        <v>54280</v>
      </c>
      <c r="E14" s="132">
        <f>E15+E16+E17</f>
        <v>-5877.600000000001</v>
      </c>
      <c r="F14" s="132">
        <f>F15+F16+F17</f>
        <v>48402.399999999994</v>
      </c>
    </row>
    <row r="15" spans="1:6" ht="51">
      <c r="A15" s="129" t="s">
        <v>339</v>
      </c>
      <c r="B15" s="130" t="s">
        <v>346</v>
      </c>
      <c r="C15" s="133" t="s">
        <v>347</v>
      </c>
      <c r="D15" s="132">
        <v>54000</v>
      </c>
      <c r="E15" s="132">
        <f>F15-D15</f>
        <v>-6061.9000000000015</v>
      </c>
      <c r="F15" s="132">
        <v>47938.1</v>
      </c>
    </row>
    <row r="16" spans="1:6" ht="76.5">
      <c r="A16" s="129" t="s">
        <v>339</v>
      </c>
      <c r="B16" s="130" t="s">
        <v>348</v>
      </c>
      <c r="C16" s="131" t="s">
        <v>349</v>
      </c>
      <c r="D16" s="132">
        <v>100</v>
      </c>
      <c r="E16" s="132">
        <f>F16-D16</f>
        <v>46.69999999999999</v>
      </c>
      <c r="F16" s="132">
        <v>146.7</v>
      </c>
    </row>
    <row r="17" spans="1:6" ht="25.5">
      <c r="A17" s="134" t="s">
        <v>339</v>
      </c>
      <c r="B17" s="130" t="s">
        <v>350</v>
      </c>
      <c r="C17" s="133" t="s">
        <v>351</v>
      </c>
      <c r="D17" s="132">
        <v>180</v>
      </c>
      <c r="E17" s="132">
        <f>F17-D17</f>
        <v>137.60000000000002</v>
      </c>
      <c r="F17" s="132">
        <v>317.6</v>
      </c>
    </row>
    <row r="18" spans="1:6" ht="42.75">
      <c r="A18" s="124" t="s">
        <v>339</v>
      </c>
      <c r="B18" s="125" t="s">
        <v>352</v>
      </c>
      <c r="C18" s="135" t="s">
        <v>353</v>
      </c>
      <c r="D18" s="128">
        <f>D19</f>
        <v>2380</v>
      </c>
      <c r="E18" s="128">
        <f>E19</f>
        <v>-49.69999999999982</v>
      </c>
      <c r="F18" s="128">
        <f>F19</f>
        <v>2330.3</v>
      </c>
    </row>
    <row r="19" spans="1:6" ht="25.5">
      <c r="A19" s="129" t="s">
        <v>339</v>
      </c>
      <c r="B19" s="130" t="s">
        <v>354</v>
      </c>
      <c r="C19" s="131" t="s">
        <v>355</v>
      </c>
      <c r="D19" s="132">
        <v>2380</v>
      </c>
      <c r="E19" s="132">
        <f>F19-D19</f>
        <v>-49.69999999999982</v>
      </c>
      <c r="F19" s="132">
        <v>2330.3</v>
      </c>
    </row>
    <row r="20" spans="1:6" ht="14.25">
      <c r="A20" s="136" t="s">
        <v>339</v>
      </c>
      <c r="B20" s="125" t="s">
        <v>356</v>
      </c>
      <c r="C20" s="127" t="s">
        <v>357</v>
      </c>
      <c r="D20" s="8">
        <f>D21+D24</f>
        <v>1740</v>
      </c>
      <c r="E20" s="8">
        <f>E21+E24</f>
        <v>313.4999999999999</v>
      </c>
      <c r="F20" s="8">
        <f>F21+F24</f>
        <v>2053.5</v>
      </c>
    </row>
    <row r="21" spans="1:6" ht="15">
      <c r="A21" s="134" t="s">
        <v>339</v>
      </c>
      <c r="B21" s="130" t="s">
        <v>358</v>
      </c>
      <c r="C21" s="131" t="s">
        <v>359</v>
      </c>
      <c r="D21" s="7">
        <f>D22+D23</f>
        <v>1550</v>
      </c>
      <c r="E21" s="7">
        <f>E22+E23</f>
        <v>-364.9000000000001</v>
      </c>
      <c r="F21" s="7">
        <f>F22+F23</f>
        <v>1185.1</v>
      </c>
    </row>
    <row r="22" spans="1:6" ht="15">
      <c r="A22" s="134" t="s">
        <v>339</v>
      </c>
      <c r="B22" s="130" t="s">
        <v>360</v>
      </c>
      <c r="C22" s="131" t="s">
        <v>359</v>
      </c>
      <c r="D22" s="7">
        <v>1550</v>
      </c>
      <c r="E22" s="132">
        <f>F22-D22</f>
        <v>-364.9000000000001</v>
      </c>
      <c r="F22" s="7">
        <v>1185.1</v>
      </c>
    </row>
    <row r="23" spans="1:6" ht="25.5" hidden="1">
      <c r="A23" s="134" t="s">
        <v>339</v>
      </c>
      <c r="B23" s="130" t="s">
        <v>361</v>
      </c>
      <c r="C23" s="131" t="s">
        <v>362</v>
      </c>
      <c r="D23" s="7">
        <v>0</v>
      </c>
      <c r="E23" s="132">
        <f>F23-D23</f>
        <v>0</v>
      </c>
      <c r="F23" s="7">
        <v>0</v>
      </c>
    </row>
    <row r="24" spans="1:6" ht="15">
      <c r="A24" s="134" t="s">
        <v>339</v>
      </c>
      <c r="B24" s="130" t="s">
        <v>363</v>
      </c>
      <c r="C24" s="131" t="s">
        <v>364</v>
      </c>
      <c r="D24" s="7">
        <f>D25</f>
        <v>190</v>
      </c>
      <c r="E24" s="7">
        <f>E25</f>
        <v>678.4</v>
      </c>
      <c r="F24" s="7">
        <f>F25</f>
        <v>868.4</v>
      </c>
    </row>
    <row r="25" spans="1:6" ht="15">
      <c r="A25" s="134" t="s">
        <v>339</v>
      </c>
      <c r="B25" s="130" t="s">
        <v>365</v>
      </c>
      <c r="C25" s="131" t="s">
        <v>364</v>
      </c>
      <c r="D25" s="7">
        <v>190</v>
      </c>
      <c r="E25" s="132">
        <f>F25-D25</f>
        <v>678.4</v>
      </c>
      <c r="F25" s="7">
        <v>868.4</v>
      </c>
    </row>
    <row r="26" spans="1:6" ht="14.25">
      <c r="A26" s="136" t="s">
        <v>339</v>
      </c>
      <c r="B26" s="125" t="s">
        <v>366</v>
      </c>
      <c r="C26" s="127" t="s">
        <v>367</v>
      </c>
      <c r="D26" s="8">
        <f>D27+D29+D32</f>
        <v>68800</v>
      </c>
      <c r="E26" s="8">
        <f>E27+E29+E32</f>
        <v>10768.599999999995</v>
      </c>
      <c r="F26" s="8">
        <f>F27+F29+F32</f>
        <v>79568.6</v>
      </c>
    </row>
    <row r="27" spans="1:6" ht="15">
      <c r="A27" s="134" t="s">
        <v>339</v>
      </c>
      <c r="B27" s="130" t="s">
        <v>368</v>
      </c>
      <c r="C27" s="131" t="s">
        <v>369</v>
      </c>
      <c r="D27" s="7">
        <f>D28</f>
        <v>11200</v>
      </c>
      <c r="E27" s="7">
        <f>E28</f>
        <v>4422.299999999999</v>
      </c>
      <c r="F27" s="7">
        <f>F28</f>
        <v>15622.3</v>
      </c>
    </row>
    <row r="28" spans="1:6" ht="25.5">
      <c r="A28" s="134" t="s">
        <v>339</v>
      </c>
      <c r="B28" s="130" t="s">
        <v>370</v>
      </c>
      <c r="C28" s="133" t="s">
        <v>371</v>
      </c>
      <c r="D28" s="7">
        <v>11200</v>
      </c>
      <c r="E28" s="132">
        <f>F28-D28</f>
        <v>4422.299999999999</v>
      </c>
      <c r="F28" s="7">
        <v>15622.3</v>
      </c>
    </row>
    <row r="29" spans="1:6" ht="15">
      <c r="A29" s="134" t="s">
        <v>339</v>
      </c>
      <c r="B29" s="130" t="s">
        <v>372</v>
      </c>
      <c r="C29" s="133" t="s">
        <v>373</v>
      </c>
      <c r="D29" s="7">
        <f>D31+D30</f>
        <v>14800</v>
      </c>
      <c r="E29" s="7">
        <f>E31+E30</f>
        <v>6237.799999999998</v>
      </c>
      <c r="F29" s="7">
        <f>F31+F30</f>
        <v>21037.8</v>
      </c>
    </row>
    <row r="30" spans="1:6" ht="15">
      <c r="A30" s="134" t="s">
        <v>339</v>
      </c>
      <c r="B30" s="130" t="s">
        <v>374</v>
      </c>
      <c r="C30" s="133" t="s">
        <v>375</v>
      </c>
      <c r="D30" s="7">
        <v>2300</v>
      </c>
      <c r="E30" s="132">
        <f>F30-D30</f>
        <v>-89.80000000000018</v>
      </c>
      <c r="F30" s="7">
        <v>2210.2</v>
      </c>
    </row>
    <row r="31" spans="1:6" ht="15">
      <c r="A31" s="134" t="s">
        <v>339</v>
      </c>
      <c r="B31" s="130" t="s">
        <v>376</v>
      </c>
      <c r="C31" s="133" t="s">
        <v>377</v>
      </c>
      <c r="D31" s="7">
        <v>12500</v>
      </c>
      <c r="E31" s="132">
        <f>F31-D31</f>
        <v>6327.5999999999985</v>
      </c>
      <c r="F31" s="7">
        <v>18827.6</v>
      </c>
    </row>
    <row r="32" spans="1:6" ht="15">
      <c r="A32" s="134" t="s">
        <v>339</v>
      </c>
      <c r="B32" s="130" t="s">
        <v>378</v>
      </c>
      <c r="C32" s="133" t="s">
        <v>379</v>
      </c>
      <c r="D32" s="7">
        <f>D33+D35</f>
        <v>42800</v>
      </c>
      <c r="E32" s="7">
        <f>E33+E35</f>
        <v>108.49999999999727</v>
      </c>
      <c r="F32" s="7">
        <f>F33+F35</f>
        <v>42908.5</v>
      </c>
    </row>
    <row r="33" spans="1:6" ht="15">
      <c r="A33" s="134" t="s">
        <v>339</v>
      </c>
      <c r="B33" s="130" t="s">
        <v>380</v>
      </c>
      <c r="C33" s="133" t="s">
        <v>381</v>
      </c>
      <c r="D33" s="7">
        <f>D34</f>
        <v>37000</v>
      </c>
      <c r="E33" s="7">
        <f>E34</f>
        <v>-576.3000000000029</v>
      </c>
      <c r="F33" s="7">
        <f>F34</f>
        <v>36423.7</v>
      </c>
    </row>
    <row r="34" spans="1:6" ht="25.5">
      <c r="A34" s="134" t="s">
        <v>339</v>
      </c>
      <c r="B34" s="130" t="s">
        <v>382</v>
      </c>
      <c r="C34" s="131" t="s">
        <v>383</v>
      </c>
      <c r="D34" s="7">
        <v>37000</v>
      </c>
      <c r="E34" s="132">
        <f>F34-D34</f>
        <v>-576.3000000000029</v>
      </c>
      <c r="F34" s="7">
        <v>36423.7</v>
      </c>
    </row>
    <row r="35" spans="1:6" ht="15">
      <c r="A35" s="134" t="s">
        <v>339</v>
      </c>
      <c r="B35" s="130" t="s">
        <v>384</v>
      </c>
      <c r="C35" s="133" t="s">
        <v>385</v>
      </c>
      <c r="D35" s="7">
        <f>D36</f>
        <v>5800</v>
      </c>
      <c r="E35" s="7">
        <f>E36</f>
        <v>684.8000000000002</v>
      </c>
      <c r="F35" s="7">
        <f>F36</f>
        <v>6484.8</v>
      </c>
    </row>
    <row r="36" spans="1:6" ht="25.5">
      <c r="A36" s="134" t="s">
        <v>339</v>
      </c>
      <c r="B36" s="130" t="s">
        <v>386</v>
      </c>
      <c r="C36" s="131" t="s">
        <v>387</v>
      </c>
      <c r="D36" s="7">
        <v>5800</v>
      </c>
      <c r="E36" s="132">
        <f>F36-D36</f>
        <v>684.8000000000002</v>
      </c>
      <c r="F36" s="7">
        <v>6484.8</v>
      </c>
    </row>
    <row r="37" spans="1:6" ht="42.75">
      <c r="A37" s="136" t="s">
        <v>339</v>
      </c>
      <c r="B37" s="125" t="s">
        <v>388</v>
      </c>
      <c r="C37" s="126" t="s">
        <v>389</v>
      </c>
      <c r="D37" s="8">
        <f>D38+D48+D45</f>
        <v>19866.6</v>
      </c>
      <c r="E37" s="8">
        <f>E38+E48+E45</f>
        <v>-1319.0000000000005</v>
      </c>
      <c r="F37" s="8">
        <f>F38+F48+F45</f>
        <v>18547.6</v>
      </c>
    </row>
    <row r="38" spans="1:6" ht="63.75">
      <c r="A38" s="134" t="s">
        <v>339</v>
      </c>
      <c r="B38" s="130" t="s">
        <v>390</v>
      </c>
      <c r="C38" s="131" t="s">
        <v>391</v>
      </c>
      <c r="D38" s="7">
        <f>D39+D41+D43</f>
        <v>18534</v>
      </c>
      <c r="E38" s="7">
        <f>E39+E41+E43</f>
        <v>-2158.2000000000007</v>
      </c>
      <c r="F38" s="7">
        <f>F39+F41+F43</f>
        <v>16375.8</v>
      </c>
    </row>
    <row r="39" spans="1:6" ht="51">
      <c r="A39" s="134" t="s">
        <v>339</v>
      </c>
      <c r="B39" s="130" t="s">
        <v>392</v>
      </c>
      <c r="C39" s="131" t="s">
        <v>393</v>
      </c>
      <c r="D39" s="7">
        <f>D40</f>
        <v>16298</v>
      </c>
      <c r="E39" s="7">
        <f>E40</f>
        <v>-2158.2000000000007</v>
      </c>
      <c r="F39" s="7">
        <f>F40</f>
        <v>14139.8</v>
      </c>
    </row>
    <row r="40" spans="1:6" ht="51">
      <c r="A40" s="134" t="s">
        <v>339</v>
      </c>
      <c r="B40" s="130" t="s">
        <v>394</v>
      </c>
      <c r="C40" s="133" t="s">
        <v>395</v>
      </c>
      <c r="D40" s="7">
        <v>16298</v>
      </c>
      <c r="E40" s="132">
        <f>F40-D40</f>
        <v>-2158.2000000000007</v>
      </c>
      <c r="F40" s="7">
        <v>14139.8</v>
      </c>
    </row>
    <row r="41" spans="1:6" ht="51">
      <c r="A41" s="134" t="s">
        <v>339</v>
      </c>
      <c r="B41" s="130" t="s">
        <v>396</v>
      </c>
      <c r="C41" s="131" t="s">
        <v>397</v>
      </c>
      <c r="D41" s="7">
        <f>D42</f>
        <v>454</v>
      </c>
      <c r="E41" s="7">
        <f>E42</f>
        <v>0</v>
      </c>
      <c r="F41" s="7">
        <f>F42</f>
        <v>454</v>
      </c>
    </row>
    <row r="42" spans="1:6" ht="51">
      <c r="A42" s="134" t="s">
        <v>339</v>
      </c>
      <c r="B42" s="130" t="s">
        <v>398</v>
      </c>
      <c r="C42" s="133" t="s">
        <v>399</v>
      </c>
      <c r="D42" s="7">
        <v>454</v>
      </c>
      <c r="E42" s="132">
        <f>F42-D42</f>
        <v>0</v>
      </c>
      <c r="F42" s="7">
        <v>454</v>
      </c>
    </row>
    <row r="43" spans="1:6" ht="51">
      <c r="A43" s="134" t="s">
        <v>339</v>
      </c>
      <c r="B43" s="130" t="s">
        <v>400</v>
      </c>
      <c r="C43" s="131" t="s">
        <v>401</v>
      </c>
      <c r="D43" s="7">
        <f>D44</f>
        <v>1782</v>
      </c>
      <c r="E43" s="7">
        <f>E44</f>
        <v>0</v>
      </c>
      <c r="F43" s="7">
        <f>F44</f>
        <v>1782</v>
      </c>
    </row>
    <row r="44" spans="1:6" ht="51">
      <c r="A44" s="134" t="s">
        <v>339</v>
      </c>
      <c r="B44" s="130" t="s">
        <v>402</v>
      </c>
      <c r="C44" s="131" t="s">
        <v>403</v>
      </c>
      <c r="D44" s="7">
        <v>1782</v>
      </c>
      <c r="E44" s="132">
        <f>F44-D44</f>
        <v>0</v>
      </c>
      <c r="F44" s="7">
        <v>1782</v>
      </c>
    </row>
    <row r="45" spans="1:6" ht="25.5">
      <c r="A45" s="134" t="s">
        <v>339</v>
      </c>
      <c r="B45" s="130" t="s">
        <v>404</v>
      </c>
      <c r="C45" s="131" t="s">
        <v>405</v>
      </c>
      <c r="D45" s="7">
        <f aca="true" t="shared" si="0" ref="D45:F46">D46</f>
        <v>176</v>
      </c>
      <c r="E45" s="7">
        <f t="shared" si="0"/>
        <v>-176</v>
      </c>
      <c r="F45" s="7">
        <f t="shared" si="0"/>
        <v>0</v>
      </c>
    </row>
    <row r="46" spans="1:6" ht="25.5">
      <c r="A46" s="134" t="s">
        <v>339</v>
      </c>
      <c r="B46" s="130" t="s">
        <v>406</v>
      </c>
      <c r="C46" s="131" t="s">
        <v>407</v>
      </c>
      <c r="D46" s="7">
        <f t="shared" si="0"/>
        <v>176</v>
      </c>
      <c r="E46" s="7">
        <f t="shared" si="0"/>
        <v>-176</v>
      </c>
      <c r="F46" s="7">
        <f t="shared" si="0"/>
        <v>0</v>
      </c>
    </row>
    <row r="47" spans="1:6" ht="76.5">
      <c r="A47" s="134" t="s">
        <v>339</v>
      </c>
      <c r="B47" s="130" t="s">
        <v>408</v>
      </c>
      <c r="C47" s="131" t="s">
        <v>409</v>
      </c>
      <c r="D47" s="7">
        <v>176</v>
      </c>
      <c r="E47" s="132">
        <f>F47-D47</f>
        <v>-176</v>
      </c>
      <c r="F47" s="7">
        <v>0</v>
      </c>
    </row>
    <row r="48" spans="1:6" ht="51">
      <c r="A48" s="134" t="s">
        <v>339</v>
      </c>
      <c r="B48" s="130" t="s">
        <v>410</v>
      </c>
      <c r="C48" s="131" t="s">
        <v>411</v>
      </c>
      <c r="D48" s="7">
        <f aca="true" t="shared" si="1" ref="D48:F49">D49</f>
        <v>1156.6</v>
      </c>
      <c r="E48" s="7">
        <f t="shared" si="1"/>
        <v>1015.2000000000003</v>
      </c>
      <c r="F48" s="7">
        <f t="shared" si="1"/>
        <v>2171.8</v>
      </c>
    </row>
    <row r="49" spans="1:6" ht="51">
      <c r="A49" s="134" t="s">
        <v>339</v>
      </c>
      <c r="B49" s="130" t="s">
        <v>412</v>
      </c>
      <c r="C49" s="137" t="s">
        <v>413</v>
      </c>
      <c r="D49" s="7">
        <f t="shared" si="1"/>
        <v>1156.6</v>
      </c>
      <c r="E49" s="7">
        <f t="shared" si="1"/>
        <v>1015.2000000000003</v>
      </c>
      <c r="F49" s="7">
        <f t="shared" si="1"/>
        <v>2171.8</v>
      </c>
    </row>
    <row r="50" spans="1:6" ht="51">
      <c r="A50" s="134" t="s">
        <v>339</v>
      </c>
      <c r="B50" s="130" t="s">
        <v>414</v>
      </c>
      <c r="C50" s="133" t="s">
        <v>415</v>
      </c>
      <c r="D50" s="7">
        <v>1156.6</v>
      </c>
      <c r="E50" s="132">
        <f>F50-D50</f>
        <v>1015.2000000000003</v>
      </c>
      <c r="F50" s="7">
        <v>2171.8</v>
      </c>
    </row>
    <row r="51" spans="1:6" ht="28.5" hidden="1">
      <c r="A51" s="138" t="s">
        <v>339</v>
      </c>
      <c r="B51" s="139" t="s">
        <v>416</v>
      </c>
      <c r="C51" s="126" t="s">
        <v>417</v>
      </c>
      <c r="D51" s="8">
        <f aca="true" t="shared" si="2" ref="D51:F53">D52</f>
        <v>0</v>
      </c>
      <c r="E51" s="8">
        <f t="shared" si="2"/>
        <v>0</v>
      </c>
      <c r="F51" s="8">
        <f t="shared" si="2"/>
        <v>0</v>
      </c>
    </row>
    <row r="52" spans="1:6" ht="12.75" hidden="1">
      <c r="A52" s="140" t="s">
        <v>339</v>
      </c>
      <c r="B52" s="141" t="s">
        <v>418</v>
      </c>
      <c r="C52" s="133" t="s">
        <v>419</v>
      </c>
      <c r="D52" s="7">
        <f t="shared" si="2"/>
        <v>0</v>
      </c>
      <c r="E52" s="7">
        <f t="shared" si="2"/>
        <v>0</v>
      </c>
      <c r="F52" s="7">
        <f t="shared" si="2"/>
        <v>0</v>
      </c>
    </row>
    <row r="53" spans="1:6" ht="12.75" hidden="1">
      <c r="A53" s="140" t="s">
        <v>339</v>
      </c>
      <c r="B53" s="141" t="s">
        <v>420</v>
      </c>
      <c r="C53" s="133" t="s">
        <v>421</v>
      </c>
      <c r="D53" s="7">
        <f t="shared" si="2"/>
        <v>0</v>
      </c>
      <c r="E53" s="7">
        <f t="shared" si="2"/>
        <v>0</v>
      </c>
      <c r="F53" s="7">
        <f t="shared" si="2"/>
        <v>0</v>
      </c>
    </row>
    <row r="54" spans="1:6" ht="12.75" hidden="1">
      <c r="A54" s="140" t="s">
        <v>339</v>
      </c>
      <c r="B54" s="141" t="s">
        <v>422</v>
      </c>
      <c r="C54" s="133" t="s">
        <v>423</v>
      </c>
      <c r="D54" s="7">
        <v>0</v>
      </c>
      <c r="E54" s="132">
        <f>F54-D54</f>
        <v>0</v>
      </c>
      <c r="F54" s="7">
        <v>0</v>
      </c>
    </row>
    <row r="55" spans="1:6" ht="28.5">
      <c r="A55" s="136" t="s">
        <v>339</v>
      </c>
      <c r="B55" s="125" t="s">
        <v>424</v>
      </c>
      <c r="C55" s="126" t="s">
        <v>425</v>
      </c>
      <c r="D55" s="8">
        <f>D59+D56+D64</f>
        <v>5281.8</v>
      </c>
      <c r="E55" s="8">
        <f>E59+E56+E64</f>
        <v>804.9000000000005</v>
      </c>
      <c r="F55" s="8">
        <f>F59+F56+F64</f>
        <v>6086.700000000001</v>
      </c>
    </row>
    <row r="56" spans="1:6" ht="51">
      <c r="A56" s="142" t="s">
        <v>339</v>
      </c>
      <c r="B56" s="143" t="s">
        <v>426</v>
      </c>
      <c r="C56" s="144" t="s">
        <v>427</v>
      </c>
      <c r="D56" s="7">
        <f aca="true" t="shared" si="3" ref="D56:F57">D57</f>
        <v>327.6</v>
      </c>
      <c r="E56" s="7">
        <f t="shared" si="3"/>
        <v>0</v>
      </c>
      <c r="F56" s="7">
        <f t="shared" si="3"/>
        <v>327.6</v>
      </c>
    </row>
    <row r="57" spans="1:6" ht="63.75">
      <c r="A57" s="142" t="s">
        <v>339</v>
      </c>
      <c r="B57" s="143" t="s">
        <v>428</v>
      </c>
      <c r="C57" s="144" t="s">
        <v>429</v>
      </c>
      <c r="D57" s="7">
        <f t="shared" si="3"/>
        <v>327.6</v>
      </c>
      <c r="E57" s="7">
        <f t="shared" si="3"/>
        <v>0</v>
      </c>
      <c r="F57" s="7">
        <f t="shared" si="3"/>
        <v>327.6</v>
      </c>
    </row>
    <row r="58" spans="1:6" ht="63.75">
      <c r="A58" s="134" t="s">
        <v>339</v>
      </c>
      <c r="B58" s="130" t="s">
        <v>430</v>
      </c>
      <c r="C58" s="131" t="s">
        <v>431</v>
      </c>
      <c r="D58" s="7">
        <v>327.6</v>
      </c>
      <c r="E58" s="132">
        <f>F58-D58</f>
        <v>0</v>
      </c>
      <c r="F58" s="7">
        <v>327.6</v>
      </c>
    </row>
    <row r="59" spans="1:6" ht="25.5">
      <c r="A59" s="134" t="s">
        <v>339</v>
      </c>
      <c r="B59" s="130" t="s">
        <v>432</v>
      </c>
      <c r="C59" s="131" t="s">
        <v>433</v>
      </c>
      <c r="D59" s="7">
        <f>D60+D62</f>
        <v>4819.2</v>
      </c>
      <c r="E59" s="7">
        <f>E60+E62</f>
        <v>859.9000000000005</v>
      </c>
      <c r="F59" s="7">
        <f>F60+F62</f>
        <v>5679.1</v>
      </c>
    </row>
    <row r="60" spans="1:6" ht="25.5">
      <c r="A60" s="134" t="s">
        <v>339</v>
      </c>
      <c r="B60" s="130" t="s">
        <v>434</v>
      </c>
      <c r="C60" s="131" t="s">
        <v>435</v>
      </c>
      <c r="D60" s="7">
        <f>D61</f>
        <v>500</v>
      </c>
      <c r="E60" s="7">
        <f>E61</f>
        <v>1000</v>
      </c>
      <c r="F60" s="7">
        <f>F61</f>
        <v>1500</v>
      </c>
    </row>
    <row r="61" spans="1:6" ht="38.25">
      <c r="A61" s="134" t="s">
        <v>339</v>
      </c>
      <c r="B61" s="130" t="s">
        <v>436</v>
      </c>
      <c r="C61" s="133" t="s">
        <v>437</v>
      </c>
      <c r="D61" s="7">
        <v>500</v>
      </c>
      <c r="E61" s="132">
        <f>F61-D61</f>
        <v>1000</v>
      </c>
      <c r="F61" s="7">
        <v>1500</v>
      </c>
    </row>
    <row r="62" spans="1:6" ht="38.25">
      <c r="A62" s="134" t="s">
        <v>339</v>
      </c>
      <c r="B62" s="130" t="s">
        <v>438</v>
      </c>
      <c r="C62" s="131" t="s">
        <v>439</v>
      </c>
      <c r="D62" s="7">
        <f>D63</f>
        <v>4319.2</v>
      </c>
      <c r="E62" s="7">
        <f>E63</f>
        <v>-140.09999999999945</v>
      </c>
      <c r="F62" s="7">
        <f>F63</f>
        <v>4179.1</v>
      </c>
    </row>
    <row r="63" spans="1:6" ht="38.25">
      <c r="A63" s="134" t="s">
        <v>339</v>
      </c>
      <c r="B63" s="130" t="s">
        <v>440</v>
      </c>
      <c r="C63" s="131" t="s">
        <v>441</v>
      </c>
      <c r="D63" s="7">
        <v>4319.2</v>
      </c>
      <c r="E63" s="132">
        <f>F63-D63</f>
        <v>-140.09999999999945</v>
      </c>
      <c r="F63" s="7">
        <v>4179.1</v>
      </c>
    </row>
    <row r="64" spans="1:6" ht="51">
      <c r="A64" s="134" t="s">
        <v>339</v>
      </c>
      <c r="B64" s="130" t="s">
        <v>442</v>
      </c>
      <c r="C64" s="145" t="s">
        <v>443</v>
      </c>
      <c r="D64" s="7">
        <f aca="true" t="shared" si="4" ref="D64:F65">D65</f>
        <v>135</v>
      </c>
      <c r="E64" s="7">
        <f t="shared" si="4"/>
        <v>-55</v>
      </c>
      <c r="F64" s="7">
        <f t="shared" si="4"/>
        <v>80</v>
      </c>
    </row>
    <row r="65" spans="1:6" ht="51">
      <c r="A65" s="134" t="s">
        <v>339</v>
      </c>
      <c r="B65" s="130" t="s">
        <v>444</v>
      </c>
      <c r="C65" s="145" t="s">
        <v>445</v>
      </c>
      <c r="D65" s="7">
        <f t="shared" si="4"/>
        <v>135</v>
      </c>
      <c r="E65" s="7">
        <f t="shared" si="4"/>
        <v>-55</v>
      </c>
      <c r="F65" s="7">
        <f t="shared" si="4"/>
        <v>80</v>
      </c>
    </row>
    <row r="66" spans="1:6" ht="51">
      <c r="A66" s="134" t="s">
        <v>339</v>
      </c>
      <c r="B66" s="130" t="s">
        <v>446</v>
      </c>
      <c r="C66" s="131" t="s">
        <v>447</v>
      </c>
      <c r="D66" s="7">
        <v>135</v>
      </c>
      <c r="E66" s="132">
        <f>F66-D66</f>
        <v>-55</v>
      </c>
      <c r="F66" s="7">
        <v>80</v>
      </c>
    </row>
    <row r="67" spans="1:6" ht="14.25">
      <c r="A67" s="138" t="s">
        <v>339</v>
      </c>
      <c r="B67" s="139" t="s">
        <v>448</v>
      </c>
      <c r="C67" s="135" t="s">
        <v>449</v>
      </c>
      <c r="D67" s="8">
        <f aca="true" t="shared" si="5" ref="D67:F68">D68</f>
        <v>130</v>
      </c>
      <c r="E67" s="8">
        <f t="shared" si="5"/>
        <v>254.39999999999998</v>
      </c>
      <c r="F67" s="8">
        <f t="shared" si="5"/>
        <v>384.4</v>
      </c>
    </row>
    <row r="68" spans="1:6" ht="25.5">
      <c r="A68" s="134" t="s">
        <v>339</v>
      </c>
      <c r="B68" s="130" t="s">
        <v>450</v>
      </c>
      <c r="C68" s="131" t="s">
        <v>451</v>
      </c>
      <c r="D68" s="7">
        <f t="shared" si="5"/>
        <v>130</v>
      </c>
      <c r="E68" s="7">
        <f t="shared" si="5"/>
        <v>254.39999999999998</v>
      </c>
      <c r="F68" s="7">
        <f t="shared" si="5"/>
        <v>384.4</v>
      </c>
    </row>
    <row r="69" spans="1:6" ht="25.5">
      <c r="A69" s="134" t="s">
        <v>339</v>
      </c>
      <c r="B69" s="130" t="s">
        <v>452</v>
      </c>
      <c r="C69" s="131" t="s">
        <v>453</v>
      </c>
      <c r="D69" s="7">
        <v>130</v>
      </c>
      <c r="E69" s="132">
        <f>F69-D69</f>
        <v>254.39999999999998</v>
      </c>
      <c r="F69" s="7">
        <v>384.4</v>
      </c>
    </row>
    <row r="70" spans="1:6" ht="14.25" hidden="1">
      <c r="A70" s="136" t="s">
        <v>339</v>
      </c>
      <c r="B70" s="125" t="s">
        <v>454</v>
      </c>
      <c r="C70" s="126" t="s">
        <v>455</v>
      </c>
      <c r="D70" s="8">
        <f aca="true" t="shared" si="6" ref="D70:F71">D71</f>
        <v>0</v>
      </c>
      <c r="E70" s="8">
        <f t="shared" si="6"/>
        <v>0</v>
      </c>
      <c r="F70" s="8">
        <f t="shared" si="6"/>
        <v>0</v>
      </c>
    </row>
    <row r="71" spans="1:6" ht="15" hidden="1">
      <c r="A71" s="134" t="s">
        <v>339</v>
      </c>
      <c r="B71" s="130" t="s">
        <v>456</v>
      </c>
      <c r="C71" s="131" t="s">
        <v>457</v>
      </c>
      <c r="D71" s="7">
        <f t="shared" si="6"/>
        <v>0</v>
      </c>
      <c r="E71" s="7">
        <f t="shared" si="6"/>
        <v>0</v>
      </c>
      <c r="F71" s="7">
        <f t="shared" si="6"/>
        <v>0</v>
      </c>
    </row>
    <row r="72" spans="1:6" ht="15" hidden="1">
      <c r="A72" s="134" t="s">
        <v>339</v>
      </c>
      <c r="B72" s="130" t="s">
        <v>458</v>
      </c>
      <c r="C72" s="131" t="s">
        <v>459</v>
      </c>
      <c r="D72" s="7">
        <v>0</v>
      </c>
      <c r="E72" s="132">
        <f>F72-D72</f>
        <v>0</v>
      </c>
      <c r="F72" s="7">
        <v>0</v>
      </c>
    </row>
    <row r="73" spans="1:6" ht="14.25">
      <c r="A73" s="136" t="s">
        <v>339</v>
      </c>
      <c r="B73" s="125" t="s">
        <v>460</v>
      </c>
      <c r="C73" s="127" t="s">
        <v>461</v>
      </c>
      <c r="D73" s="8">
        <f>D74+D98+D95</f>
        <v>9595.1</v>
      </c>
      <c r="E73" s="8">
        <f>E74+E98+E95</f>
        <v>229.39999999999884</v>
      </c>
      <c r="F73" s="8">
        <f>F74+F98+F95</f>
        <v>9824.5</v>
      </c>
    </row>
    <row r="74" spans="1:6" ht="25.5">
      <c r="A74" s="134" t="s">
        <v>339</v>
      </c>
      <c r="B74" s="130" t="s">
        <v>462</v>
      </c>
      <c r="C74" s="131" t="s">
        <v>463</v>
      </c>
      <c r="D74" s="132">
        <f>D75+D89+D78+D92</f>
        <v>9595.1</v>
      </c>
      <c r="E74" s="132">
        <f>E75+E89+E78+E92</f>
        <v>229.39999999999884</v>
      </c>
      <c r="F74" s="132">
        <f>F75+F89+F78+F92</f>
        <v>9824.5</v>
      </c>
    </row>
    <row r="75" spans="1:6" ht="15">
      <c r="A75" s="134" t="s">
        <v>339</v>
      </c>
      <c r="B75" s="130" t="s">
        <v>464</v>
      </c>
      <c r="C75" s="131" t="s">
        <v>465</v>
      </c>
      <c r="D75" s="7">
        <f aca="true" t="shared" si="7" ref="D75:F76">D76</f>
        <v>8866.6</v>
      </c>
      <c r="E75" s="7">
        <f t="shared" si="7"/>
        <v>207.1999999999989</v>
      </c>
      <c r="F75" s="7">
        <f t="shared" si="7"/>
        <v>9073.8</v>
      </c>
    </row>
    <row r="76" spans="1:6" ht="15">
      <c r="A76" s="134" t="s">
        <v>339</v>
      </c>
      <c r="B76" s="130" t="s">
        <v>466</v>
      </c>
      <c r="C76" s="131" t="s">
        <v>467</v>
      </c>
      <c r="D76" s="7">
        <f t="shared" si="7"/>
        <v>8866.6</v>
      </c>
      <c r="E76" s="7">
        <f t="shared" si="7"/>
        <v>207.1999999999989</v>
      </c>
      <c r="F76" s="7">
        <f t="shared" si="7"/>
        <v>9073.8</v>
      </c>
    </row>
    <row r="77" spans="1:6" ht="25.5">
      <c r="A77" s="134" t="s">
        <v>339</v>
      </c>
      <c r="B77" s="130" t="s">
        <v>468</v>
      </c>
      <c r="C77" s="131" t="s">
        <v>469</v>
      </c>
      <c r="D77" s="7">
        <v>8866.6</v>
      </c>
      <c r="E77" s="132">
        <f>F77-D77</f>
        <v>207.1999999999989</v>
      </c>
      <c r="F77" s="7">
        <v>9073.8</v>
      </c>
    </row>
    <row r="78" spans="1:6" ht="25.5" hidden="1">
      <c r="A78" s="134" t="s">
        <v>339</v>
      </c>
      <c r="B78" s="130" t="s">
        <v>470</v>
      </c>
      <c r="C78" s="131" t="s">
        <v>471</v>
      </c>
      <c r="D78" s="7">
        <f>D87+D79+D83+D85+D81</f>
        <v>100.3</v>
      </c>
      <c r="E78" s="7">
        <f>E87+E79+E83+E85+E81</f>
        <v>79.89999999999999</v>
      </c>
      <c r="F78" s="7">
        <f>F87+F79+F83+F85+F81</f>
        <v>180.2</v>
      </c>
    </row>
    <row r="79" spans="1:6" ht="51" hidden="1">
      <c r="A79" s="134" t="s">
        <v>339</v>
      </c>
      <c r="B79" s="130" t="s">
        <v>472</v>
      </c>
      <c r="C79" s="131" t="s">
        <v>473</v>
      </c>
      <c r="D79" s="7">
        <f>D80</f>
        <v>0</v>
      </c>
      <c r="E79" s="7">
        <f>E80</f>
        <v>0</v>
      </c>
      <c r="F79" s="7">
        <f>F80</f>
        <v>0</v>
      </c>
    </row>
    <row r="80" spans="1:6" ht="51" hidden="1">
      <c r="A80" s="134" t="s">
        <v>339</v>
      </c>
      <c r="B80" s="130" t="s">
        <v>474</v>
      </c>
      <c r="C80" s="131" t="s">
        <v>475</v>
      </c>
      <c r="D80" s="7">
        <v>0</v>
      </c>
      <c r="E80" s="132">
        <f>F80-D80</f>
        <v>0</v>
      </c>
      <c r="F80" s="7">
        <v>0</v>
      </c>
    </row>
    <row r="81" spans="1:6" ht="15" hidden="1">
      <c r="A81" s="134" t="s">
        <v>339</v>
      </c>
      <c r="B81" s="130" t="s">
        <v>476</v>
      </c>
      <c r="C81" s="131" t="s">
        <v>477</v>
      </c>
      <c r="D81" s="7">
        <f>D82</f>
        <v>0</v>
      </c>
      <c r="E81" s="7">
        <f>E82</f>
        <v>0</v>
      </c>
      <c r="F81" s="7">
        <f>F82</f>
        <v>0</v>
      </c>
    </row>
    <row r="82" spans="1:6" ht="15" hidden="1">
      <c r="A82" s="134" t="s">
        <v>339</v>
      </c>
      <c r="B82" s="130" t="s">
        <v>478</v>
      </c>
      <c r="C82" s="131" t="s">
        <v>479</v>
      </c>
      <c r="D82" s="7">
        <v>0</v>
      </c>
      <c r="E82" s="132">
        <f>F82-D82</f>
        <v>0</v>
      </c>
      <c r="F82" s="7">
        <v>0</v>
      </c>
    </row>
    <row r="83" spans="1:6" ht="38.25" hidden="1">
      <c r="A83" s="134" t="s">
        <v>339</v>
      </c>
      <c r="B83" s="130" t="s">
        <v>480</v>
      </c>
      <c r="C83" s="131" t="s">
        <v>481</v>
      </c>
      <c r="D83" s="7">
        <f>D84</f>
        <v>0</v>
      </c>
      <c r="E83" s="7">
        <f>E84</f>
        <v>0</v>
      </c>
      <c r="F83" s="7">
        <f>F84</f>
        <v>0</v>
      </c>
    </row>
    <row r="84" spans="1:6" ht="38.25" hidden="1">
      <c r="A84" s="134" t="s">
        <v>339</v>
      </c>
      <c r="B84" s="130" t="s">
        <v>482</v>
      </c>
      <c r="C84" s="131" t="s">
        <v>483</v>
      </c>
      <c r="D84" s="7">
        <v>0</v>
      </c>
      <c r="E84" s="132">
        <f>F84-D84</f>
        <v>0</v>
      </c>
      <c r="F84" s="7">
        <v>0</v>
      </c>
    </row>
    <row r="85" spans="1:6" ht="51" hidden="1">
      <c r="A85" s="134" t="s">
        <v>339</v>
      </c>
      <c r="B85" s="130" t="s">
        <v>484</v>
      </c>
      <c r="C85" s="131" t="s">
        <v>485</v>
      </c>
      <c r="D85" s="7">
        <f>D86</f>
        <v>0</v>
      </c>
      <c r="E85" s="7">
        <f>E86</f>
        <v>0</v>
      </c>
      <c r="F85" s="7">
        <f>F86</f>
        <v>0</v>
      </c>
    </row>
    <row r="86" spans="1:6" ht="51" hidden="1">
      <c r="A86" s="134" t="s">
        <v>339</v>
      </c>
      <c r="B86" s="130" t="s">
        <v>486</v>
      </c>
      <c r="C86" s="131" t="s">
        <v>487</v>
      </c>
      <c r="D86" s="7">
        <v>0</v>
      </c>
      <c r="E86" s="132">
        <f>F86-D86</f>
        <v>0</v>
      </c>
      <c r="F86" s="7">
        <v>0</v>
      </c>
    </row>
    <row r="87" spans="1:6" ht="15">
      <c r="A87" s="134" t="s">
        <v>339</v>
      </c>
      <c r="B87" s="130" t="s">
        <v>488</v>
      </c>
      <c r="C87" s="131" t="s">
        <v>489</v>
      </c>
      <c r="D87" s="7">
        <f>D88</f>
        <v>100.3</v>
      </c>
      <c r="E87" s="7">
        <f>E88</f>
        <v>79.89999999999999</v>
      </c>
      <c r="F87" s="7">
        <f>F88</f>
        <v>180.2</v>
      </c>
    </row>
    <row r="88" spans="1:6" ht="15">
      <c r="A88" s="134" t="s">
        <v>339</v>
      </c>
      <c r="B88" s="130" t="s">
        <v>490</v>
      </c>
      <c r="C88" s="131" t="s">
        <v>491</v>
      </c>
      <c r="D88" s="7">
        <v>100.3</v>
      </c>
      <c r="E88" s="132">
        <f>F88-D88</f>
        <v>79.89999999999999</v>
      </c>
      <c r="F88" s="7">
        <v>180.2</v>
      </c>
    </row>
    <row r="89" spans="1:6" ht="15">
      <c r="A89" s="134" t="s">
        <v>339</v>
      </c>
      <c r="B89" s="130" t="s">
        <v>492</v>
      </c>
      <c r="C89" s="131" t="s">
        <v>493</v>
      </c>
      <c r="D89" s="7">
        <f aca="true" t="shared" si="8" ref="D89:F90">D90</f>
        <v>628.2</v>
      </c>
      <c r="E89" s="7">
        <f t="shared" si="8"/>
        <v>-57.700000000000045</v>
      </c>
      <c r="F89" s="7">
        <f t="shared" si="8"/>
        <v>570.5</v>
      </c>
    </row>
    <row r="90" spans="1:6" ht="25.5">
      <c r="A90" s="134" t="s">
        <v>339</v>
      </c>
      <c r="B90" s="130" t="s">
        <v>494</v>
      </c>
      <c r="C90" s="131" t="s">
        <v>495</v>
      </c>
      <c r="D90" s="7">
        <f t="shared" si="8"/>
        <v>628.2</v>
      </c>
      <c r="E90" s="7">
        <f t="shared" si="8"/>
        <v>-57.700000000000045</v>
      </c>
      <c r="F90" s="7">
        <f t="shared" si="8"/>
        <v>570.5</v>
      </c>
    </row>
    <row r="91" spans="1:6" ht="25.5">
      <c r="A91" s="134" t="s">
        <v>339</v>
      </c>
      <c r="B91" s="130" t="s">
        <v>496</v>
      </c>
      <c r="C91" s="131" t="s">
        <v>497</v>
      </c>
      <c r="D91" s="7">
        <v>628.2</v>
      </c>
      <c r="E91" s="132">
        <f>F91-D91</f>
        <v>-57.700000000000045</v>
      </c>
      <c r="F91" s="7">
        <v>570.5</v>
      </c>
    </row>
    <row r="92" spans="1:6" ht="15">
      <c r="A92" s="134" t="s">
        <v>339</v>
      </c>
      <c r="B92" s="130" t="s">
        <v>498</v>
      </c>
      <c r="C92" s="131" t="s">
        <v>50</v>
      </c>
      <c r="D92" s="7">
        <f aca="true" t="shared" si="9" ref="D92:F93">D93</f>
        <v>0</v>
      </c>
      <c r="E92" s="7">
        <f t="shared" si="9"/>
        <v>0</v>
      </c>
      <c r="F92" s="7">
        <f t="shared" si="9"/>
        <v>0</v>
      </c>
    </row>
    <row r="93" spans="1:6" ht="15">
      <c r="A93" s="134" t="s">
        <v>339</v>
      </c>
      <c r="B93" s="130" t="s">
        <v>499</v>
      </c>
      <c r="C93" s="131" t="s">
        <v>500</v>
      </c>
      <c r="D93" s="7">
        <f t="shared" si="9"/>
        <v>0</v>
      </c>
      <c r="E93" s="7">
        <f t="shared" si="9"/>
        <v>0</v>
      </c>
      <c r="F93" s="7">
        <f t="shared" si="9"/>
        <v>0</v>
      </c>
    </row>
    <row r="94" spans="1:6" ht="25.5">
      <c r="A94" s="134" t="s">
        <v>339</v>
      </c>
      <c r="B94" s="130" t="s">
        <v>501</v>
      </c>
      <c r="C94" s="131" t="s">
        <v>502</v>
      </c>
      <c r="D94" s="7">
        <v>0</v>
      </c>
      <c r="E94" s="132">
        <f>F94-D94</f>
        <v>0</v>
      </c>
      <c r="F94" s="7">
        <v>0</v>
      </c>
    </row>
    <row r="95" spans="1:6" ht="15" hidden="1">
      <c r="A95" s="134" t="s">
        <v>339</v>
      </c>
      <c r="B95" s="130" t="s">
        <v>503</v>
      </c>
      <c r="C95" s="131" t="s">
        <v>504</v>
      </c>
      <c r="D95" s="7">
        <f aca="true" t="shared" si="10" ref="D95:F96">D96</f>
        <v>0</v>
      </c>
      <c r="E95" s="7">
        <f t="shared" si="10"/>
        <v>0</v>
      </c>
      <c r="F95" s="7">
        <f t="shared" si="10"/>
        <v>0</v>
      </c>
    </row>
    <row r="96" spans="1:6" ht="15" hidden="1">
      <c r="A96" s="134" t="s">
        <v>339</v>
      </c>
      <c r="B96" s="130" t="s">
        <v>505</v>
      </c>
      <c r="C96" s="131" t="s">
        <v>506</v>
      </c>
      <c r="D96" s="7">
        <f t="shared" si="10"/>
        <v>0</v>
      </c>
      <c r="E96" s="7">
        <f t="shared" si="10"/>
        <v>0</v>
      </c>
      <c r="F96" s="7">
        <f t="shared" si="10"/>
        <v>0</v>
      </c>
    </row>
    <row r="97" spans="1:6" ht="15" hidden="1">
      <c r="A97" s="134" t="s">
        <v>339</v>
      </c>
      <c r="B97" s="130" t="s">
        <v>507</v>
      </c>
      <c r="C97" s="131" t="s">
        <v>506</v>
      </c>
      <c r="D97" s="7">
        <v>0</v>
      </c>
      <c r="E97" s="132">
        <f>F97-D97</f>
        <v>0</v>
      </c>
      <c r="F97" s="7">
        <v>0</v>
      </c>
    </row>
    <row r="98" spans="1:6" ht="63.75" hidden="1">
      <c r="A98" s="134" t="s">
        <v>339</v>
      </c>
      <c r="B98" s="130" t="s">
        <v>508</v>
      </c>
      <c r="C98" s="131" t="s">
        <v>509</v>
      </c>
      <c r="D98" s="132">
        <f aca="true" t="shared" si="11" ref="D98:F100">D99</f>
        <v>0</v>
      </c>
      <c r="E98" s="132">
        <f t="shared" si="11"/>
        <v>0</v>
      </c>
      <c r="F98" s="132">
        <f t="shared" si="11"/>
        <v>0</v>
      </c>
    </row>
    <row r="99" spans="1:6" ht="25.5" hidden="1">
      <c r="A99" s="134" t="s">
        <v>339</v>
      </c>
      <c r="B99" s="130" t="s">
        <v>510</v>
      </c>
      <c r="C99" s="131" t="s">
        <v>511</v>
      </c>
      <c r="D99" s="7">
        <f t="shared" si="11"/>
        <v>0</v>
      </c>
      <c r="E99" s="7">
        <f t="shared" si="11"/>
        <v>0</v>
      </c>
      <c r="F99" s="7">
        <f t="shared" si="11"/>
        <v>0</v>
      </c>
    </row>
    <row r="100" spans="1:6" ht="25.5" hidden="1">
      <c r="A100" s="134" t="s">
        <v>339</v>
      </c>
      <c r="B100" s="130" t="s">
        <v>512</v>
      </c>
      <c r="C100" s="131" t="s">
        <v>513</v>
      </c>
      <c r="D100" s="7">
        <f t="shared" si="11"/>
        <v>0</v>
      </c>
      <c r="E100" s="7">
        <f t="shared" si="11"/>
        <v>0</v>
      </c>
      <c r="F100" s="7">
        <f t="shared" si="11"/>
        <v>0</v>
      </c>
    </row>
    <row r="101" spans="1:6" ht="25.5" hidden="1">
      <c r="A101" s="134" t="s">
        <v>339</v>
      </c>
      <c r="B101" s="130" t="s">
        <v>514</v>
      </c>
      <c r="C101" s="131" t="s">
        <v>515</v>
      </c>
      <c r="D101" s="7">
        <v>0</v>
      </c>
      <c r="E101" s="132">
        <f>F101-D101</f>
        <v>0</v>
      </c>
      <c r="F101" s="7">
        <v>0</v>
      </c>
    </row>
    <row r="102" spans="1:6" ht="14.25">
      <c r="A102" s="322"/>
      <c r="B102" s="323"/>
      <c r="C102" s="127" t="s">
        <v>516</v>
      </c>
      <c r="D102" s="8">
        <f>D12+D73</f>
        <v>162073.5</v>
      </c>
      <c r="E102" s="8">
        <f>E12+E73</f>
        <v>5124.499999999993</v>
      </c>
      <c r="F102" s="8">
        <f>F12+F73</f>
        <v>167198</v>
      </c>
    </row>
  </sheetData>
  <sheetProtection/>
  <mergeCells count="3">
    <mergeCell ref="A7:F7"/>
    <mergeCell ref="A10:B10"/>
    <mergeCell ref="A102:B102"/>
  </mergeCells>
  <printOptions/>
  <pageMargins left="1.1811023622047245" right="0.3937007874015748" top="0.7480314960629921" bottom="0.7480314960629921" header="0.31496062992125984" footer="0.31496062992125984"/>
  <pageSetup fitToHeight="0" fitToWidth="1"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K539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4.375" style="11" bestFit="1" customWidth="1"/>
    <col min="2" max="2" width="23.75390625" style="119" bestFit="1" customWidth="1"/>
    <col min="3" max="3" width="67.00390625" style="11" customWidth="1"/>
    <col min="4" max="4" width="11.25390625" style="11" bestFit="1" customWidth="1"/>
    <col min="5" max="5" width="13.625" style="11" customWidth="1"/>
    <col min="6" max="6" width="12.875" style="21" customWidth="1"/>
    <col min="7" max="7" width="9.00390625" style="21" customWidth="1"/>
    <col min="8" max="8" width="13.125" style="21" customWidth="1"/>
    <col min="9" max="16384" width="9.00390625" style="21" customWidth="1"/>
  </cols>
  <sheetData>
    <row r="1" ht="12.75">
      <c r="E1" s="12" t="s">
        <v>717</v>
      </c>
    </row>
    <row r="2" ht="12.75">
      <c r="E2" s="12" t="s">
        <v>665</v>
      </c>
    </row>
    <row r="3" ht="12.75">
      <c r="E3" s="4" t="s">
        <v>43</v>
      </c>
    </row>
    <row r="4" ht="12.75">
      <c r="E4" s="4" t="s">
        <v>44</v>
      </c>
    </row>
    <row r="5" ht="12.75">
      <c r="E5" s="12" t="s">
        <v>1008</v>
      </c>
    </row>
    <row r="7" spans="1:5" ht="14.25">
      <c r="A7" s="320" t="s">
        <v>778</v>
      </c>
      <c r="B7" s="320"/>
      <c r="C7" s="320"/>
      <c r="D7" s="320"/>
      <c r="E7" s="320"/>
    </row>
    <row r="8" spans="1:3" ht="12.75" customHeight="1">
      <c r="A8" s="120"/>
      <c r="B8" s="120"/>
      <c r="C8" s="120"/>
    </row>
    <row r="9" ht="12.75" customHeight="1">
      <c r="E9" s="4" t="s">
        <v>49</v>
      </c>
    </row>
    <row r="10" spans="1:5" ht="25.5">
      <c r="A10" s="321" t="s">
        <v>336</v>
      </c>
      <c r="B10" s="321"/>
      <c r="C10" s="121" t="s">
        <v>337</v>
      </c>
      <c r="D10" s="214" t="s">
        <v>602</v>
      </c>
      <c r="E10" s="216" t="s">
        <v>779</v>
      </c>
    </row>
    <row r="11" spans="1:5" ht="12.75">
      <c r="A11" s="2">
        <v>1</v>
      </c>
      <c r="B11" s="122">
        <v>2</v>
      </c>
      <c r="C11" s="123">
        <v>3</v>
      </c>
      <c r="D11" s="215">
        <v>4</v>
      </c>
      <c r="E11" s="2">
        <v>6</v>
      </c>
    </row>
    <row r="12" spans="1:5" ht="14.25">
      <c r="A12" s="124" t="s">
        <v>339</v>
      </c>
      <c r="B12" s="125" t="s">
        <v>340</v>
      </c>
      <c r="C12" s="126" t="s">
        <v>341</v>
      </c>
      <c r="D12" s="8">
        <f>D13+D20+D26+D37+D55+D18+D51+D67+D70</f>
        <v>152148.00000000003</v>
      </c>
      <c r="E12" s="8">
        <f>E13+E20+E26+E37+E55+E18+E51+E67+E70</f>
        <v>153307.7</v>
      </c>
    </row>
    <row r="13" spans="1:5" ht="12.75" customHeight="1">
      <c r="A13" s="124" t="s">
        <v>339</v>
      </c>
      <c r="B13" s="125" t="s">
        <v>342</v>
      </c>
      <c r="C13" s="127" t="s">
        <v>343</v>
      </c>
      <c r="D13" s="128">
        <f>D14</f>
        <v>49492.100000000006</v>
      </c>
      <c r="E13" s="128">
        <f>E14</f>
        <v>51016.1</v>
      </c>
    </row>
    <row r="14" spans="1:5" ht="15">
      <c r="A14" s="129" t="s">
        <v>339</v>
      </c>
      <c r="B14" s="130" t="s">
        <v>344</v>
      </c>
      <c r="C14" s="131" t="s">
        <v>345</v>
      </c>
      <c r="D14" s="132">
        <f>D15+D16+D17</f>
        <v>49492.100000000006</v>
      </c>
      <c r="E14" s="132">
        <f>E15+E16+E17</f>
        <v>51016.1</v>
      </c>
    </row>
    <row r="15" spans="1:5" ht="51">
      <c r="A15" s="129" t="s">
        <v>339</v>
      </c>
      <c r="B15" s="130" t="s">
        <v>346</v>
      </c>
      <c r="C15" s="133" t="s">
        <v>347</v>
      </c>
      <c r="D15" s="132">
        <v>49017.3</v>
      </c>
      <c r="E15" s="132">
        <v>50526.7</v>
      </c>
    </row>
    <row r="16" spans="1:5" ht="76.5">
      <c r="A16" s="129" t="s">
        <v>339</v>
      </c>
      <c r="B16" s="130" t="s">
        <v>348</v>
      </c>
      <c r="C16" s="131" t="s">
        <v>349</v>
      </c>
      <c r="D16" s="132">
        <v>150</v>
      </c>
      <c r="E16" s="132">
        <v>154.6</v>
      </c>
    </row>
    <row r="17" spans="1:5" ht="25.5">
      <c r="A17" s="134" t="s">
        <v>339</v>
      </c>
      <c r="B17" s="130" t="s">
        <v>350</v>
      </c>
      <c r="C17" s="133" t="s">
        <v>351</v>
      </c>
      <c r="D17" s="132">
        <v>324.8</v>
      </c>
      <c r="E17" s="132">
        <v>334.8</v>
      </c>
    </row>
    <row r="18" spans="1:5" ht="42.75">
      <c r="A18" s="124" t="s">
        <v>339</v>
      </c>
      <c r="B18" s="125" t="s">
        <v>352</v>
      </c>
      <c r="C18" s="135" t="s">
        <v>353</v>
      </c>
      <c r="D18" s="128">
        <f>D19</f>
        <v>2452</v>
      </c>
      <c r="E18" s="128">
        <f>E19</f>
        <v>2678.7</v>
      </c>
    </row>
    <row r="19" spans="1:5" ht="25.5">
      <c r="A19" s="129" t="s">
        <v>339</v>
      </c>
      <c r="B19" s="130" t="s">
        <v>354</v>
      </c>
      <c r="C19" s="131" t="s">
        <v>355</v>
      </c>
      <c r="D19" s="132">
        <v>2452</v>
      </c>
      <c r="E19" s="132">
        <v>2678.7</v>
      </c>
    </row>
    <row r="20" spans="1:5" ht="14.25">
      <c r="A20" s="136" t="s">
        <v>339</v>
      </c>
      <c r="B20" s="125" t="s">
        <v>356</v>
      </c>
      <c r="C20" s="127" t="s">
        <v>357</v>
      </c>
      <c r="D20" s="8">
        <f>D21+D24</f>
        <v>2035.1</v>
      </c>
      <c r="E20" s="8">
        <f>E21+E24</f>
        <v>2035.9</v>
      </c>
    </row>
    <row r="21" spans="1:5" ht="15">
      <c r="A21" s="134" t="s">
        <v>339</v>
      </c>
      <c r="B21" s="130" t="s">
        <v>358</v>
      </c>
      <c r="C21" s="131" t="s">
        <v>359</v>
      </c>
      <c r="D21" s="7">
        <f>D22+D23</f>
        <v>1245.6</v>
      </c>
      <c r="E21" s="7">
        <f>E22+E23</f>
        <v>1246.4</v>
      </c>
    </row>
    <row r="22" spans="1:5" ht="15">
      <c r="A22" s="134" t="s">
        <v>339</v>
      </c>
      <c r="B22" s="130" t="s">
        <v>360</v>
      </c>
      <c r="C22" s="131" t="s">
        <v>359</v>
      </c>
      <c r="D22" s="7">
        <v>1245.6</v>
      </c>
      <c r="E22" s="7">
        <v>1246.4</v>
      </c>
    </row>
    <row r="23" spans="1:5" ht="25.5" hidden="1">
      <c r="A23" s="134" t="s">
        <v>339</v>
      </c>
      <c r="B23" s="130" t="s">
        <v>361</v>
      </c>
      <c r="C23" s="131" t="s">
        <v>362</v>
      </c>
      <c r="D23" s="7">
        <v>0</v>
      </c>
      <c r="E23" s="7">
        <v>0</v>
      </c>
    </row>
    <row r="24" spans="1:5" ht="15">
      <c r="A24" s="134" t="s">
        <v>339</v>
      </c>
      <c r="B24" s="130" t="s">
        <v>363</v>
      </c>
      <c r="C24" s="131" t="s">
        <v>364</v>
      </c>
      <c r="D24" s="7">
        <f>D25</f>
        <v>789.5</v>
      </c>
      <c r="E24" s="7">
        <f>E25</f>
        <v>789.5</v>
      </c>
    </row>
    <row r="25" spans="1:5" ht="15">
      <c r="A25" s="134" t="s">
        <v>339</v>
      </c>
      <c r="B25" s="130" t="s">
        <v>365</v>
      </c>
      <c r="C25" s="131" t="s">
        <v>364</v>
      </c>
      <c r="D25" s="7">
        <v>789.5</v>
      </c>
      <c r="E25" s="7">
        <v>789.5</v>
      </c>
    </row>
    <row r="26" spans="1:5" ht="14.25">
      <c r="A26" s="136" t="s">
        <v>339</v>
      </c>
      <c r="B26" s="125" t="s">
        <v>366</v>
      </c>
      <c r="C26" s="127" t="s">
        <v>367</v>
      </c>
      <c r="D26" s="8">
        <f>D27+D29+D32</f>
        <v>77037</v>
      </c>
      <c r="E26" s="8">
        <f>E27+E29+E32</f>
        <v>77037</v>
      </c>
    </row>
    <row r="27" spans="1:5" ht="15">
      <c r="A27" s="134" t="s">
        <v>339</v>
      </c>
      <c r="B27" s="130" t="s">
        <v>368</v>
      </c>
      <c r="C27" s="131" t="s">
        <v>369</v>
      </c>
      <c r="D27" s="7">
        <f>D28</f>
        <v>15397.4</v>
      </c>
      <c r="E27" s="7">
        <f>E28</f>
        <v>15397.4</v>
      </c>
    </row>
    <row r="28" spans="1:5" ht="25.5">
      <c r="A28" s="134" t="s">
        <v>339</v>
      </c>
      <c r="B28" s="130" t="s">
        <v>370</v>
      </c>
      <c r="C28" s="133" t="s">
        <v>371</v>
      </c>
      <c r="D28" s="7">
        <v>15397.4</v>
      </c>
      <c r="E28" s="7">
        <v>15397.4</v>
      </c>
    </row>
    <row r="29" spans="1:5" ht="15">
      <c r="A29" s="134" t="s">
        <v>339</v>
      </c>
      <c r="B29" s="130" t="s">
        <v>372</v>
      </c>
      <c r="C29" s="133" t="s">
        <v>373</v>
      </c>
      <c r="D29" s="7">
        <f>D31+D30</f>
        <v>20118.9</v>
      </c>
      <c r="E29" s="7">
        <f>E31+E30</f>
        <v>20118.9</v>
      </c>
    </row>
    <row r="30" spans="1:5" ht="15">
      <c r="A30" s="134" t="s">
        <v>339</v>
      </c>
      <c r="B30" s="130" t="s">
        <v>374</v>
      </c>
      <c r="C30" s="133" t="s">
        <v>375</v>
      </c>
      <c r="D30" s="7">
        <v>2154.7</v>
      </c>
      <c r="E30" s="7">
        <v>2154.7</v>
      </c>
    </row>
    <row r="31" spans="1:5" ht="15">
      <c r="A31" s="134" t="s">
        <v>339</v>
      </c>
      <c r="B31" s="130" t="s">
        <v>376</v>
      </c>
      <c r="C31" s="133" t="s">
        <v>377</v>
      </c>
      <c r="D31" s="7">
        <v>17964.2</v>
      </c>
      <c r="E31" s="7">
        <v>17964.2</v>
      </c>
    </row>
    <row r="32" spans="1:5" ht="15">
      <c r="A32" s="134" t="s">
        <v>339</v>
      </c>
      <c r="B32" s="130" t="s">
        <v>378</v>
      </c>
      <c r="C32" s="133" t="s">
        <v>379</v>
      </c>
      <c r="D32" s="7">
        <f>D33+D35</f>
        <v>41520.700000000004</v>
      </c>
      <c r="E32" s="7">
        <f>E33+E35</f>
        <v>41520.700000000004</v>
      </c>
    </row>
    <row r="33" spans="1:5" ht="15">
      <c r="A33" s="134" t="s">
        <v>339</v>
      </c>
      <c r="B33" s="130" t="s">
        <v>380</v>
      </c>
      <c r="C33" s="133" t="s">
        <v>381</v>
      </c>
      <c r="D33" s="7">
        <f>D34</f>
        <v>35319.9</v>
      </c>
      <c r="E33" s="7">
        <f>E34</f>
        <v>35319.9</v>
      </c>
    </row>
    <row r="34" spans="1:5" ht="25.5">
      <c r="A34" s="134" t="s">
        <v>339</v>
      </c>
      <c r="B34" s="130" t="s">
        <v>382</v>
      </c>
      <c r="C34" s="131" t="s">
        <v>383</v>
      </c>
      <c r="D34" s="7">
        <v>35319.9</v>
      </c>
      <c r="E34" s="7">
        <v>35319.9</v>
      </c>
    </row>
    <row r="35" spans="1:5" ht="15">
      <c r="A35" s="134" t="s">
        <v>339</v>
      </c>
      <c r="B35" s="130" t="s">
        <v>384</v>
      </c>
      <c r="C35" s="133" t="s">
        <v>385</v>
      </c>
      <c r="D35" s="7">
        <f>D36</f>
        <v>6200.8</v>
      </c>
      <c r="E35" s="7">
        <f>E36</f>
        <v>6200.8</v>
      </c>
    </row>
    <row r="36" spans="1:5" ht="25.5">
      <c r="A36" s="134" t="s">
        <v>339</v>
      </c>
      <c r="B36" s="130" t="s">
        <v>386</v>
      </c>
      <c r="C36" s="131" t="s">
        <v>387</v>
      </c>
      <c r="D36" s="7">
        <v>6200.8</v>
      </c>
      <c r="E36" s="7">
        <v>6200.8</v>
      </c>
    </row>
    <row r="37" spans="1:5" ht="42.75">
      <c r="A37" s="136" t="s">
        <v>339</v>
      </c>
      <c r="B37" s="125" t="s">
        <v>388</v>
      </c>
      <c r="C37" s="126" t="s">
        <v>389</v>
      </c>
      <c r="D37" s="8">
        <f>D38+D48+D45</f>
        <v>18547.6</v>
      </c>
      <c r="E37" s="8">
        <f>E38+E48+E45</f>
        <v>18547.6</v>
      </c>
    </row>
    <row r="38" spans="1:5" ht="63.75">
      <c r="A38" s="134" t="s">
        <v>339</v>
      </c>
      <c r="B38" s="130" t="s">
        <v>390</v>
      </c>
      <c r="C38" s="131" t="s">
        <v>391</v>
      </c>
      <c r="D38" s="7">
        <f>D39+D41+D43</f>
        <v>16375.8</v>
      </c>
      <c r="E38" s="7">
        <f>E39+E41+E43</f>
        <v>16375.8</v>
      </c>
    </row>
    <row r="39" spans="1:5" ht="51">
      <c r="A39" s="134" t="s">
        <v>339</v>
      </c>
      <c r="B39" s="130" t="s">
        <v>392</v>
      </c>
      <c r="C39" s="131" t="s">
        <v>393</v>
      </c>
      <c r="D39" s="7">
        <f>D40</f>
        <v>14139.8</v>
      </c>
      <c r="E39" s="7">
        <f>E40</f>
        <v>14139.8</v>
      </c>
    </row>
    <row r="40" spans="1:5" ht="51">
      <c r="A40" s="134" t="s">
        <v>339</v>
      </c>
      <c r="B40" s="130" t="s">
        <v>394</v>
      </c>
      <c r="C40" s="133" t="s">
        <v>395</v>
      </c>
      <c r="D40" s="7">
        <v>14139.8</v>
      </c>
      <c r="E40" s="7">
        <v>14139.8</v>
      </c>
    </row>
    <row r="41" spans="1:5" ht="51">
      <c r="A41" s="134" t="s">
        <v>339</v>
      </c>
      <c r="B41" s="130" t="s">
        <v>396</v>
      </c>
      <c r="C41" s="131" t="s">
        <v>397</v>
      </c>
      <c r="D41" s="7">
        <f>D42</f>
        <v>454</v>
      </c>
      <c r="E41" s="7">
        <f>E42</f>
        <v>454</v>
      </c>
    </row>
    <row r="42" spans="1:5" ht="51">
      <c r="A42" s="134" t="s">
        <v>339</v>
      </c>
      <c r="B42" s="130" t="s">
        <v>398</v>
      </c>
      <c r="C42" s="133" t="s">
        <v>399</v>
      </c>
      <c r="D42" s="7">
        <v>454</v>
      </c>
      <c r="E42" s="7">
        <v>454</v>
      </c>
    </row>
    <row r="43" spans="1:5" ht="51">
      <c r="A43" s="134" t="s">
        <v>339</v>
      </c>
      <c r="B43" s="130" t="s">
        <v>400</v>
      </c>
      <c r="C43" s="131" t="s">
        <v>401</v>
      </c>
      <c r="D43" s="7">
        <f>D44</f>
        <v>1782</v>
      </c>
      <c r="E43" s="7">
        <f>E44</f>
        <v>1782</v>
      </c>
    </row>
    <row r="44" spans="1:5" ht="51">
      <c r="A44" s="134" t="s">
        <v>339</v>
      </c>
      <c r="B44" s="130" t="s">
        <v>402</v>
      </c>
      <c r="C44" s="131" t="s">
        <v>403</v>
      </c>
      <c r="D44" s="7">
        <v>1782</v>
      </c>
      <c r="E44" s="7">
        <v>1782</v>
      </c>
    </row>
    <row r="45" spans="1:5" ht="25.5">
      <c r="A45" s="134" t="s">
        <v>339</v>
      </c>
      <c r="B45" s="130" t="s">
        <v>404</v>
      </c>
      <c r="C45" s="131" t="s">
        <v>405</v>
      </c>
      <c r="D45" s="7">
        <f>D46</f>
        <v>0</v>
      </c>
      <c r="E45" s="7">
        <f>E46</f>
        <v>0</v>
      </c>
    </row>
    <row r="46" spans="1:5" ht="25.5">
      <c r="A46" s="134" t="s">
        <v>339</v>
      </c>
      <c r="B46" s="130" t="s">
        <v>406</v>
      </c>
      <c r="C46" s="131" t="s">
        <v>407</v>
      </c>
      <c r="D46" s="7">
        <f>D47</f>
        <v>0</v>
      </c>
      <c r="E46" s="7">
        <f>E47</f>
        <v>0</v>
      </c>
    </row>
    <row r="47" spans="1:5" ht="76.5">
      <c r="A47" s="134" t="s">
        <v>339</v>
      </c>
      <c r="B47" s="130" t="s">
        <v>408</v>
      </c>
      <c r="C47" s="131" t="s">
        <v>409</v>
      </c>
      <c r="D47" s="7">
        <v>0</v>
      </c>
      <c r="E47" s="7">
        <v>0</v>
      </c>
    </row>
    <row r="48" spans="1:5" ht="51">
      <c r="A48" s="134" t="s">
        <v>339</v>
      </c>
      <c r="B48" s="130" t="s">
        <v>410</v>
      </c>
      <c r="C48" s="131" t="s">
        <v>411</v>
      </c>
      <c r="D48" s="7">
        <f>D49</f>
        <v>2171.8</v>
      </c>
      <c r="E48" s="7">
        <f>E49</f>
        <v>2171.8</v>
      </c>
    </row>
    <row r="49" spans="1:5" ht="51">
      <c r="A49" s="134" t="s">
        <v>339</v>
      </c>
      <c r="B49" s="130" t="s">
        <v>412</v>
      </c>
      <c r="C49" s="137" t="s">
        <v>413</v>
      </c>
      <c r="D49" s="7">
        <f>D50</f>
        <v>2171.8</v>
      </c>
      <c r="E49" s="7">
        <f>E50</f>
        <v>2171.8</v>
      </c>
    </row>
    <row r="50" spans="1:5" ht="51">
      <c r="A50" s="134" t="s">
        <v>339</v>
      </c>
      <c r="B50" s="130" t="s">
        <v>414</v>
      </c>
      <c r="C50" s="133" t="s">
        <v>415</v>
      </c>
      <c r="D50" s="7">
        <v>2171.8</v>
      </c>
      <c r="E50" s="7">
        <v>2171.8</v>
      </c>
    </row>
    <row r="51" spans="1:5" ht="28.5" hidden="1">
      <c r="A51" s="138" t="s">
        <v>339</v>
      </c>
      <c r="B51" s="139" t="s">
        <v>416</v>
      </c>
      <c r="C51" s="126" t="s">
        <v>417</v>
      </c>
      <c r="D51" s="8">
        <f aca="true" t="shared" si="0" ref="D51:E53">D52</f>
        <v>0</v>
      </c>
      <c r="E51" s="8">
        <f t="shared" si="0"/>
        <v>0</v>
      </c>
    </row>
    <row r="52" spans="1:5" ht="12.75" hidden="1">
      <c r="A52" s="140" t="s">
        <v>339</v>
      </c>
      <c r="B52" s="141" t="s">
        <v>418</v>
      </c>
      <c r="C52" s="133" t="s">
        <v>419</v>
      </c>
      <c r="D52" s="7">
        <f t="shared" si="0"/>
        <v>0</v>
      </c>
      <c r="E52" s="7">
        <f t="shared" si="0"/>
        <v>0</v>
      </c>
    </row>
    <row r="53" spans="1:5" ht="12.75" hidden="1">
      <c r="A53" s="140" t="s">
        <v>339</v>
      </c>
      <c r="B53" s="141" t="s">
        <v>420</v>
      </c>
      <c r="C53" s="133" t="s">
        <v>421</v>
      </c>
      <c r="D53" s="7">
        <f t="shared" si="0"/>
        <v>0</v>
      </c>
      <c r="E53" s="7">
        <f t="shared" si="0"/>
        <v>0</v>
      </c>
    </row>
    <row r="54" spans="1:5" ht="12.75" hidden="1">
      <c r="A54" s="140" t="s">
        <v>339</v>
      </c>
      <c r="B54" s="141" t="s">
        <v>422</v>
      </c>
      <c r="C54" s="133" t="s">
        <v>423</v>
      </c>
      <c r="D54" s="7">
        <v>0</v>
      </c>
      <c r="E54" s="7">
        <v>0</v>
      </c>
    </row>
    <row r="55" spans="1:5" ht="28.5">
      <c r="A55" s="136" t="s">
        <v>339</v>
      </c>
      <c r="B55" s="125" t="s">
        <v>424</v>
      </c>
      <c r="C55" s="126" t="s">
        <v>425</v>
      </c>
      <c r="D55" s="8">
        <f>D59+D56+D64</f>
        <v>2226.1</v>
      </c>
      <c r="E55" s="8">
        <f>E59+E56+E64</f>
        <v>1580</v>
      </c>
    </row>
    <row r="56" spans="1:5" ht="51">
      <c r="A56" s="142" t="s">
        <v>339</v>
      </c>
      <c r="B56" s="143" t="s">
        <v>426</v>
      </c>
      <c r="C56" s="144" t="s">
        <v>427</v>
      </c>
      <c r="D56" s="7">
        <f>D57</f>
        <v>191.1</v>
      </c>
      <c r="E56" s="7">
        <f>E57</f>
        <v>0</v>
      </c>
    </row>
    <row r="57" spans="1:5" ht="63.75">
      <c r="A57" s="142" t="s">
        <v>339</v>
      </c>
      <c r="B57" s="143" t="s">
        <v>428</v>
      </c>
      <c r="C57" s="144" t="s">
        <v>429</v>
      </c>
      <c r="D57" s="7">
        <f>D58</f>
        <v>191.1</v>
      </c>
      <c r="E57" s="7">
        <f>E58</f>
        <v>0</v>
      </c>
    </row>
    <row r="58" spans="1:5" ht="63.75">
      <c r="A58" s="134" t="s">
        <v>339</v>
      </c>
      <c r="B58" s="130" t="s">
        <v>430</v>
      </c>
      <c r="C58" s="131" t="s">
        <v>431</v>
      </c>
      <c r="D58" s="7">
        <v>191.1</v>
      </c>
      <c r="E58" s="7">
        <v>0</v>
      </c>
    </row>
    <row r="59" spans="1:5" ht="25.5">
      <c r="A59" s="134" t="s">
        <v>339</v>
      </c>
      <c r="B59" s="130" t="s">
        <v>432</v>
      </c>
      <c r="C59" s="131" t="s">
        <v>433</v>
      </c>
      <c r="D59" s="7">
        <f>D60+D62</f>
        <v>1955</v>
      </c>
      <c r="E59" s="7">
        <f>E60+E62</f>
        <v>1500</v>
      </c>
    </row>
    <row r="60" spans="1:5" ht="25.5">
      <c r="A60" s="134" t="s">
        <v>339</v>
      </c>
      <c r="B60" s="130" t="s">
        <v>434</v>
      </c>
      <c r="C60" s="131" t="s">
        <v>435</v>
      </c>
      <c r="D60" s="7">
        <f>D61</f>
        <v>1500</v>
      </c>
      <c r="E60" s="7">
        <f>E61</f>
        <v>1500</v>
      </c>
    </row>
    <row r="61" spans="1:5" ht="38.25">
      <c r="A61" s="134" t="s">
        <v>339</v>
      </c>
      <c r="B61" s="130" t="s">
        <v>436</v>
      </c>
      <c r="C61" s="133" t="s">
        <v>437</v>
      </c>
      <c r="D61" s="7">
        <v>1500</v>
      </c>
      <c r="E61" s="7">
        <v>1500</v>
      </c>
    </row>
    <row r="62" spans="1:5" ht="38.25">
      <c r="A62" s="134" t="s">
        <v>339</v>
      </c>
      <c r="B62" s="130" t="s">
        <v>438</v>
      </c>
      <c r="C62" s="131" t="s">
        <v>439</v>
      </c>
      <c r="D62" s="7">
        <f>D63</f>
        <v>455</v>
      </c>
      <c r="E62" s="7">
        <f>E63</f>
        <v>0</v>
      </c>
    </row>
    <row r="63" spans="1:5" ht="38.25">
      <c r="A63" s="134" t="s">
        <v>339</v>
      </c>
      <c r="B63" s="130" t="s">
        <v>440</v>
      </c>
      <c r="C63" s="131" t="s">
        <v>441</v>
      </c>
      <c r="D63" s="7">
        <v>455</v>
      </c>
      <c r="E63" s="7">
        <v>0</v>
      </c>
    </row>
    <row r="64" spans="1:5" ht="51">
      <c r="A64" s="134" t="s">
        <v>339</v>
      </c>
      <c r="B64" s="130" t="s">
        <v>442</v>
      </c>
      <c r="C64" s="145" t="s">
        <v>443</v>
      </c>
      <c r="D64" s="7">
        <f>D65</f>
        <v>80</v>
      </c>
      <c r="E64" s="7">
        <f>E65</f>
        <v>80</v>
      </c>
    </row>
    <row r="65" spans="1:5" ht="51">
      <c r="A65" s="134" t="s">
        <v>339</v>
      </c>
      <c r="B65" s="130" t="s">
        <v>444</v>
      </c>
      <c r="C65" s="145" t="s">
        <v>445</v>
      </c>
      <c r="D65" s="7">
        <f>D66</f>
        <v>80</v>
      </c>
      <c r="E65" s="7">
        <f>E66</f>
        <v>80</v>
      </c>
    </row>
    <row r="66" spans="1:5" ht="51">
      <c r="A66" s="134" t="s">
        <v>339</v>
      </c>
      <c r="B66" s="130" t="s">
        <v>446</v>
      </c>
      <c r="C66" s="131" t="s">
        <v>447</v>
      </c>
      <c r="D66" s="7">
        <v>80</v>
      </c>
      <c r="E66" s="7">
        <v>80</v>
      </c>
    </row>
    <row r="67" spans="1:5" ht="14.25">
      <c r="A67" s="138" t="s">
        <v>339</v>
      </c>
      <c r="B67" s="139" t="s">
        <v>448</v>
      </c>
      <c r="C67" s="135" t="s">
        <v>449</v>
      </c>
      <c r="D67" s="8">
        <f>D68</f>
        <v>358.1</v>
      </c>
      <c r="E67" s="8">
        <f>E68</f>
        <v>412.4</v>
      </c>
    </row>
    <row r="68" spans="1:5" ht="25.5">
      <c r="A68" s="134" t="s">
        <v>339</v>
      </c>
      <c r="B68" s="130" t="s">
        <v>450</v>
      </c>
      <c r="C68" s="131" t="s">
        <v>451</v>
      </c>
      <c r="D68" s="7">
        <f>D69</f>
        <v>358.1</v>
      </c>
      <c r="E68" s="7">
        <f>E69</f>
        <v>412.4</v>
      </c>
    </row>
    <row r="69" spans="1:5" ht="25.5">
      <c r="A69" s="134" t="s">
        <v>339</v>
      </c>
      <c r="B69" s="130" t="s">
        <v>452</v>
      </c>
      <c r="C69" s="131" t="s">
        <v>453</v>
      </c>
      <c r="D69" s="7">
        <v>358.1</v>
      </c>
      <c r="E69" s="7">
        <v>412.4</v>
      </c>
    </row>
    <row r="70" spans="1:5" ht="14.25" hidden="1">
      <c r="A70" s="136" t="s">
        <v>339</v>
      </c>
      <c r="B70" s="125" t="s">
        <v>454</v>
      </c>
      <c r="C70" s="126" t="s">
        <v>455</v>
      </c>
      <c r="D70" s="8">
        <f>D71</f>
        <v>0</v>
      </c>
      <c r="E70" s="8">
        <f>E71</f>
        <v>0</v>
      </c>
    </row>
    <row r="71" spans="1:5" ht="15" hidden="1">
      <c r="A71" s="134" t="s">
        <v>339</v>
      </c>
      <c r="B71" s="130" t="s">
        <v>456</v>
      </c>
      <c r="C71" s="131" t="s">
        <v>457</v>
      </c>
      <c r="D71" s="7">
        <f>D72</f>
        <v>0</v>
      </c>
      <c r="E71" s="7">
        <f>E72</f>
        <v>0</v>
      </c>
    </row>
    <row r="72" spans="1:5" ht="15" hidden="1">
      <c r="A72" s="134" t="s">
        <v>339</v>
      </c>
      <c r="B72" s="130" t="s">
        <v>458</v>
      </c>
      <c r="C72" s="131" t="s">
        <v>459</v>
      </c>
      <c r="D72" s="7">
        <v>0</v>
      </c>
      <c r="E72" s="7">
        <v>0</v>
      </c>
    </row>
    <row r="73" spans="1:5" ht="14.25">
      <c r="A73" s="136" t="s">
        <v>339</v>
      </c>
      <c r="B73" s="125" t="s">
        <v>460</v>
      </c>
      <c r="C73" s="127" t="s">
        <v>461</v>
      </c>
      <c r="D73" s="8">
        <f>D74+D98+D95</f>
        <v>9953.5</v>
      </c>
      <c r="E73" s="8">
        <f>E74+E98+E95</f>
        <v>9999.6</v>
      </c>
    </row>
    <row r="74" spans="1:5" ht="25.5">
      <c r="A74" s="134" t="s">
        <v>339</v>
      </c>
      <c r="B74" s="130" t="s">
        <v>462</v>
      </c>
      <c r="C74" s="131" t="s">
        <v>463</v>
      </c>
      <c r="D74" s="132">
        <f>D75+D89+D78+D92</f>
        <v>9953.5</v>
      </c>
      <c r="E74" s="132">
        <f>E75+E89+E78+E92</f>
        <v>9999.6</v>
      </c>
    </row>
    <row r="75" spans="1:5" ht="15">
      <c r="A75" s="134" t="s">
        <v>339</v>
      </c>
      <c r="B75" s="130" t="s">
        <v>464</v>
      </c>
      <c r="C75" s="131" t="s">
        <v>465</v>
      </c>
      <c r="D75" s="7">
        <f>D76</f>
        <v>9202.8</v>
      </c>
      <c r="E75" s="7">
        <f>E76</f>
        <v>9248.9</v>
      </c>
    </row>
    <row r="76" spans="1:5" ht="15">
      <c r="A76" s="134" t="s">
        <v>339</v>
      </c>
      <c r="B76" s="130" t="s">
        <v>466</v>
      </c>
      <c r="C76" s="131" t="s">
        <v>467</v>
      </c>
      <c r="D76" s="7">
        <f>D77</f>
        <v>9202.8</v>
      </c>
      <c r="E76" s="7">
        <f>E77</f>
        <v>9248.9</v>
      </c>
    </row>
    <row r="77" spans="1:5" ht="25.5">
      <c r="A77" s="134" t="s">
        <v>339</v>
      </c>
      <c r="B77" s="130" t="s">
        <v>468</v>
      </c>
      <c r="C77" s="131" t="s">
        <v>469</v>
      </c>
      <c r="D77" s="7">
        <v>9202.8</v>
      </c>
      <c r="E77" s="7">
        <v>9248.9</v>
      </c>
    </row>
    <row r="78" spans="1:5" ht="25.5" hidden="1">
      <c r="A78" s="134" t="s">
        <v>339</v>
      </c>
      <c r="B78" s="130" t="s">
        <v>470</v>
      </c>
      <c r="C78" s="131" t="s">
        <v>471</v>
      </c>
      <c r="D78" s="7">
        <f>D87+D79+D83+D85+D81</f>
        <v>180.2</v>
      </c>
      <c r="E78" s="7">
        <f>E87+E79+E83+E85+E81</f>
        <v>180.2</v>
      </c>
    </row>
    <row r="79" spans="1:5" ht="51" hidden="1">
      <c r="A79" s="134" t="s">
        <v>339</v>
      </c>
      <c r="B79" s="130" t="s">
        <v>472</v>
      </c>
      <c r="C79" s="131" t="s">
        <v>473</v>
      </c>
      <c r="D79" s="7">
        <f>D80</f>
        <v>0</v>
      </c>
      <c r="E79" s="7">
        <f>E80</f>
        <v>0</v>
      </c>
    </row>
    <row r="80" spans="1:5" ht="51" hidden="1">
      <c r="A80" s="134" t="s">
        <v>339</v>
      </c>
      <c r="B80" s="130" t="s">
        <v>474</v>
      </c>
      <c r="C80" s="131" t="s">
        <v>475</v>
      </c>
      <c r="D80" s="7">
        <v>0</v>
      </c>
      <c r="E80" s="7">
        <v>0</v>
      </c>
    </row>
    <row r="81" spans="1:5" ht="15" hidden="1">
      <c r="A81" s="134" t="s">
        <v>339</v>
      </c>
      <c r="B81" s="130" t="s">
        <v>476</v>
      </c>
      <c r="C81" s="131" t="s">
        <v>477</v>
      </c>
      <c r="D81" s="7">
        <f>D82</f>
        <v>0</v>
      </c>
      <c r="E81" s="7">
        <f>E82</f>
        <v>0</v>
      </c>
    </row>
    <row r="82" spans="1:5" ht="15" hidden="1">
      <c r="A82" s="134" t="s">
        <v>339</v>
      </c>
      <c r="B82" s="130" t="s">
        <v>478</v>
      </c>
      <c r="C82" s="131" t="s">
        <v>479</v>
      </c>
      <c r="D82" s="7">
        <v>0</v>
      </c>
      <c r="E82" s="7">
        <v>0</v>
      </c>
    </row>
    <row r="83" spans="1:5" ht="38.25" hidden="1">
      <c r="A83" s="134" t="s">
        <v>339</v>
      </c>
      <c r="B83" s="130" t="s">
        <v>480</v>
      </c>
      <c r="C83" s="131" t="s">
        <v>481</v>
      </c>
      <c r="D83" s="7">
        <f>D84</f>
        <v>0</v>
      </c>
      <c r="E83" s="7">
        <f>E84</f>
        <v>0</v>
      </c>
    </row>
    <row r="84" spans="1:5" ht="38.25" hidden="1">
      <c r="A84" s="134" t="s">
        <v>339</v>
      </c>
      <c r="B84" s="130" t="s">
        <v>482</v>
      </c>
      <c r="C84" s="131" t="s">
        <v>483</v>
      </c>
      <c r="D84" s="7">
        <v>0</v>
      </c>
      <c r="E84" s="7">
        <v>0</v>
      </c>
    </row>
    <row r="85" spans="1:5" ht="51" hidden="1">
      <c r="A85" s="134" t="s">
        <v>339</v>
      </c>
      <c r="B85" s="130" t="s">
        <v>484</v>
      </c>
      <c r="C85" s="131" t="s">
        <v>485</v>
      </c>
      <c r="D85" s="7">
        <f>D86</f>
        <v>0</v>
      </c>
      <c r="E85" s="7">
        <f>E86</f>
        <v>0</v>
      </c>
    </row>
    <row r="86" spans="1:5" ht="51" hidden="1">
      <c r="A86" s="134" t="s">
        <v>339</v>
      </c>
      <c r="B86" s="130" t="s">
        <v>486</v>
      </c>
      <c r="C86" s="131" t="s">
        <v>487</v>
      </c>
      <c r="D86" s="7">
        <v>0</v>
      </c>
      <c r="E86" s="7">
        <v>0</v>
      </c>
    </row>
    <row r="87" spans="1:5" ht="15">
      <c r="A87" s="134" t="s">
        <v>339</v>
      </c>
      <c r="B87" s="130" t="s">
        <v>488</v>
      </c>
      <c r="C87" s="131" t="s">
        <v>489</v>
      </c>
      <c r="D87" s="7">
        <f>D88</f>
        <v>180.2</v>
      </c>
      <c r="E87" s="7">
        <f>E88</f>
        <v>180.2</v>
      </c>
    </row>
    <row r="88" spans="1:5" ht="15">
      <c r="A88" s="134" t="s">
        <v>339</v>
      </c>
      <c r="B88" s="130" t="s">
        <v>490</v>
      </c>
      <c r="C88" s="131" t="s">
        <v>491</v>
      </c>
      <c r="D88" s="7">
        <v>180.2</v>
      </c>
      <c r="E88" s="7">
        <v>180.2</v>
      </c>
    </row>
    <row r="89" spans="1:5" ht="15">
      <c r="A89" s="134" t="s">
        <v>339</v>
      </c>
      <c r="B89" s="130" t="s">
        <v>492</v>
      </c>
      <c r="C89" s="131" t="s">
        <v>493</v>
      </c>
      <c r="D89" s="7">
        <f>D90</f>
        <v>570.5</v>
      </c>
      <c r="E89" s="7">
        <f>E90</f>
        <v>570.5</v>
      </c>
    </row>
    <row r="90" spans="1:5" ht="25.5">
      <c r="A90" s="134" t="s">
        <v>339</v>
      </c>
      <c r="B90" s="130" t="s">
        <v>494</v>
      </c>
      <c r="C90" s="131" t="s">
        <v>495</v>
      </c>
      <c r="D90" s="7">
        <f>D91</f>
        <v>570.5</v>
      </c>
      <c r="E90" s="7">
        <f>E91</f>
        <v>570.5</v>
      </c>
    </row>
    <row r="91" spans="1:5" ht="25.5">
      <c r="A91" s="134" t="s">
        <v>339</v>
      </c>
      <c r="B91" s="130" t="s">
        <v>496</v>
      </c>
      <c r="C91" s="131" t="s">
        <v>497</v>
      </c>
      <c r="D91" s="7">
        <v>570.5</v>
      </c>
      <c r="E91" s="7">
        <v>570.5</v>
      </c>
    </row>
    <row r="92" spans="1:5" ht="15" hidden="1">
      <c r="A92" s="134" t="s">
        <v>339</v>
      </c>
      <c r="B92" s="130" t="s">
        <v>498</v>
      </c>
      <c r="C92" s="131" t="s">
        <v>50</v>
      </c>
      <c r="D92" s="7">
        <f>D93</f>
        <v>0</v>
      </c>
      <c r="E92" s="7">
        <f>E93</f>
        <v>0</v>
      </c>
    </row>
    <row r="93" spans="1:5" ht="15" hidden="1">
      <c r="A93" s="134" t="s">
        <v>339</v>
      </c>
      <c r="B93" s="130" t="s">
        <v>499</v>
      </c>
      <c r="C93" s="131" t="s">
        <v>500</v>
      </c>
      <c r="D93" s="7">
        <f>D94</f>
        <v>0</v>
      </c>
      <c r="E93" s="7">
        <f>E94</f>
        <v>0</v>
      </c>
    </row>
    <row r="94" spans="1:5" ht="25.5" hidden="1">
      <c r="A94" s="134" t="s">
        <v>339</v>
      </c>
      <c r="B94" s="130" t="s">
        <v>501</v>
      </c>
      <c r="C94" s="131" t="s">
        <v>502</v>
      </c>
      <c r="D94" s="7">
        <v>0</v>
      </c>
      <c r="E94" s="7">
        <v>0</v>
      </c>
    </row>
    <row r="95" spans="1:5" ht="15" hidden="1">
      <c r="A95" s="134" t="s">
        <v>339</v>
      </c>
      <c r="B95" s="130" t="s">
        <v>503</v>
      </c>
      <c r="C95" s="131" t="s">
        <v>504</v>
      </c>
      <c r="D95" s="7">
        <f>D96</f>
        <v>0</v>
      </c>
      <c r="E95" s="7">
        <f>E96</f>
        <v>0</v>
      </c>
    </row>
    <row r="96" spans="1:5" ht="15" hidden="1">
      <c r="A96" s="134" t="s">
        <v>339</v>
      </c>
      <c r="B96" s="130" t="s">
        <v>505</v>
      </c>
      <c r="C96" s="131" t="s">
        <v>506</v>
      </c>
      <c r="D96" s="7">
        <f>D97</f>
        <v>0</v>
      </c>
      <c r="E96" s="7">
        <f>E97</f>
        <v>0</v>
      </c>
    </row>
    <row r="97" spans="1:5" ht="15" hidden="1">
      <c r="A97" s="134" t="s">
        <v>339</v>
      </c>
      <c r="B97" s="130" t="s">
        <v>507</v>
      </c>
      <c r="C97" s="131" t="s">
        <v>506</v>
      </c>
      <c r="D97" s="7">
        <v>0</v>
      </c>
      <c r="E97" s="7">
        <v>0</v>
      </c>
    </row>
    <row r="98" spans="1:5" ht="63.75" hidden="1">
      <c r="A98" s="134" t="s">
        <v>339</v>
      </c>
      <c r="B98" s="130" t="s">
        <v>508</v>
      </c>
      <c r="C98" s="131" t="s">
        <v>509</v>
      </c>
      <c r="D98" s="132">
        <f aca="true" t="shared" si="1" ref="D98:E100">D99</f>
        <v>0</v>
      </c>
      <c r="E98" s="132">
        <f t="shared" si="1"/>
        <v>0</v>
      </c>
    </row>
    <row r="99" spans="1:5" ht="25.5" hidden="1">
      <c r="A99" s="134" t="s">
        <v>339</v>
      </c>
      <c r="B99" s="130" t="s">
        <v>510</v>
      </c>
      <c r="C99" s="131" t="s">
        <v>511</v>
      </c>
      <c r="D99" s="7">
        <f t="shared" si="1"/>
        <v>0</v>
      </c>
      <c r="E99" s="7">
        <f t="shared" si="1"/>
        <v>0</v>
      </c>
    </row>
    <row r="100" spans="1:5" ht="25.5" hidden="1">
      <c r="A100" s="134" t="s">
        <v>339</v>
      </c>
      <c r="B100" s="130" t="s">
        <v>512</v>
      </c>
      <c r="C100" s="131" t="s">
        <v>513</v>
      </c>
      <c r="D100" s="7">
        <f t="shared" si="1"/>
        <v>0</v>
      </c>
      <c r="E100" s="7">
        <f t="shared" si="1"/>
        <v>0</v>
      </c>
    </row>
    <row r="101" spans="1:5" ht="25.5" hidden="1">
      <c r="A101" s="134" t="s">
        <v>339</v>
      </c>
      <c r="B101" s="130" t="s">
        <v>514</v>
      </c>
      <c r="C101" s="131" t="s">
        <v>515</v>
      </c>
      <c r="D101" s="7">
        <v>0</v>
      </c>
      <c r="E101" s="7">
        <v>0</v>
      </c>
    </row>
    <row r="102" spans="1:5" ht="14.25">
      <c r="A102" s="322"/>
      <c r="B102" s="323"/>
      <c r="C102" s="127" t="s">
        <v>516</v>
      </c>
      <c r="D102" s="8">
        <f>D12+D73</f>
        <v>162101.50000000003</v>
      </c>
      <c r="E102" s="8">
        <f>E12+E73</f>
        <v>163307.30000000002</v>
      </c>
    </row>
    <row r="104" spans="1:37" ht="12.75">
      <c r="A104" s="217"/>
      <c r="B104" s="218"/>
      <c r="C104" s="217"/>
      <c r="D104" s="217"/>
      <c r="E104" s="217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</row>
    <row r="105" spans="1:37" ht="12.75">
      <c r="A105" s="217"/>
      <c r="B105" s="218"/>
      <c r="C105" s="217"/>
      <c r="D105" s="217"/>
      <c r="E105" s="217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</row>
    <row r="106" spans="1:37" ht="12.75">
      <c r="A106" s="217"/>
      <c r="B106" s="218"/>
      <c r="C106" s="217"/>
      <c r="D106" s="217"/>
      <c r="E106" s="217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</row>
    <row r="107" spans="1:37" ht="12.75">
      <c r="A107" s="217"/>
      <c r="B107" s="218"/>
      <c r="C107" s="217"/>
      <c r="D107" s="217"/>
      <c r="E107" s="217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</row>
    <row r="108" spans="1:37" ht="12.75">
      <c r="A108" s="217"/>
      <c r="B108" s="218"/>
      <c r="C108" s="217"/>
      <c r="D108" s="217"/>
      <c r="E108" s="217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</row>
    <row r="109" spans="1:37" ht="12.75">
      <c r="A109" s="217"/>
      <c r="B109" s="218"/>
      <c r="C109" s="217"/>
      <c r="D109" s="217"/>
      <c r="E109" s="217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</row>
    <row r="110" spans="1:37" ht="12.75">
      <c r="A110" s="217"/>
      <c r="B110" s="218"/>
      <c r="C110" s="217"/>
      <c r="D110" s="217"/>
      <c r="E110" s="217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</row>
    <row r="111" spans="1:37" ht="12.75">
      <c r="A111" s="217"/>
      <c r="B111" s="218"/>
      <c r="C111" s="217"/>
      <c r="D111" s="217"/>
      <c r="E111" s="217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</row>
    <row r="112" spans="1:37" ht="12.75">
      <c r="A112" s="217"/>
      <c r="B112" s="218"/>
      <c r="C112" s="217"/>
      <c r="D112" s="217"/>
      <c r="E112" s="217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</row>
    <row r="113" spans="1:37" ht="12.75">
      <c r="A113" s="217"/>
      <c r="B113" s="218"/>
      <c r="C113" s="217"/>
      <c r="D113" s="217"/>
      <c r="E113" s="217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</row>
    <row r="114" spans="1:37" ht="12.75">
      <c r="A114" s="217"/>
      <c r="B114" s="218"/>
      <c r="C114" s="217"/>
      <c r="D114" s="217"/>
      <c r="E114" s="217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</row>
    <row r="115" spans="1:37" ht="12.75">
      <c r="A115" s="217"/>
      <c r="B115" s="218"/>
      <c r="C115" s="217"/>
      <c r="D115" s="217"/>
      <c r="E115" s="217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</row>
    <row r="116" spans="1:37" ht="40.5" customHeight="1">
      <c r="A116" s="217"/>
      <c r="B116" s="218"/>
      <c r="C116" s="217"/>
      <c r="D116" s="217"/>
      <c r="E116" s="217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</row>
    <row r="117" spans="1:37" ht="12.75">
      <c r="A117" s="217"/>
      <c r="B117" s="218"/>
      <c r="C117" s="217"/>
      <c r="D117" s="217"/>
      <c r="E117" s="217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</row>
    <row r="118" spans="1:37" ht="12.75">
      <c r="A118" s="217"/>
      <c r="B118" s="218"/>
      <c r="C118" s="217"/>
      <c r="D118" s="217"/>
      <c r="E118" s="217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</row>
    <row r="119" spans="1:37" ht="12.75">
      <c r="A119" s="217"/>
      <c r="B119" s="218"/>
      <c r="C119" s="217"/>
      <c r="D119" s="217"/>
      <c r="E119" s="217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</row>
    <row r="120" spans="1:37" ht="12.75">
      <c r="A120" s="217"/>
      <c r="B120" s="218"/>
      <c r="C120" s="217"/>
      <c r="D120" s="217"/>
      <c r="E120" s="217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</row>
    <row r="121" spans="1:37" ht="12.75">
      <c r="A121" s="217"/>
      <c r="B121" s="218"/>
      <c r="C121" s="217"/>
      <c r="D121" s="217"/>
      <c r="E121" s="217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</row>
    <row r="122" spans="1:37" ht="12.75">
      <c r="A122" s="217"/>
      <c r="B122" s="218"/>
      <c r="C122" s="217"/>
      <c r="D122" s="217"/>
      <c r="E122" s="217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</row>
    <row r="123" spans="1:37" ht="12.75">
      <c r="A123" s="217"/>
      <c r="B123" s="218"/>
      <c r="C123" s="217"/>
      <c r="D123" s="217"/>
      <c r="E123" s="217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</row>
    <row r="124" spans="1:37" ht="39.75" customHeight="1">
      <c r="A124" s="217"/>
      <c r="B124" s="218"/>
      <c r="C124" s="217"/>
      <c r="D124" s="217"/>
      <c r="E124" s="217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</row>
    <row r="125" spans="1:37" ht="12.75">
      <c r="A125" s="217"/>
      <c r="B125" s="218"/>
      <c r="C125" s="217"/>
      <c r="D125" s="217"/>
      <c r="E125" s="217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</row>
    <row r="126" spans="1:37" ht="12.75">
      <c r="A126" s="217"/>
      <c r="B126" s="218"/>
      <c r="C126" s="217"/>
      <c r="D126" s="217"/>
      <c r="E126" s="217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</row>
    <row r="127" spans="1:37" ht="12.75">
      <c r="A127" s="217"/>
      <c r="B127" s="218"/>
      <c r="C127" s="217"/>
      <c r="D127" s="217"/>
      <c r="E127" s="217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</row>
    <row r="128" spans="1:37" ht="12.75">
      <c r="A128" s="217"/>
      <c r="B128" s="218"/>
      <c r="C128" s="217"/>
      <c r="D128" s="217"/>
      <c r="E128" s="217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</row>
    <row r="129" spans="1:37" ht="12.75">
      <c r="A129" s="217"/>
      <c r="B129" s="218"/>
      <c r="C129" s="217"/>
      <c r="D129" s="217"/>
      <c r="E129" s="217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</row>
    <row r="130" spans="1:37" ht="12.75">
      <c r="A130" s="217"/>
      <c r="B130" s="218"/>
      <c r="C130" s="217"/>
      <c r="D130" s="217"/>
      <c r="E130" s="217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</row>
    <row r="131" spans="1:37" ht="12.75">
      <c r="A131" s="217"/>
      <c r="B131" s="218"/>
      <c r="C131" s="217"/>
      <c r="D131" s="217"/>
      <c r="E131" s="217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</row>
    <row r="132" spans="1:37" ht="32.25" customHeight="1">
      <c r="A132" s="217"/>
      <c r="B132" s="218"/>
      <c r="C132" s="217"/>
      <c r="D132" s="217"/>
      <c r="E132" s="217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</row>
    <row r="133" spans="1:37" ht="30" customHeight="1">
      <c r="A133" s="217"/>
      <c r="B133" s="218"/>
      <c r="C133" s="217"/>
      <c r="D133" s="217"/>
      <c r="E133" s="217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</row>
    <row r="134" spans="1:37" ht="20.25" customHeight="1">
      <c r="A134" s="217"/>
      <c r="B134" s="218"/>
      <c r="C134" s="217"/>
      <c r="D134" s="217"/>
      <c r="E134" s="217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</row>
    <row r="135" spans="1:37" ht="12.75">
      <c r="A135" s="217"/>
      <c r="B135" s="218"/>
      <c r="C135" s="217"/>
      <c r="D135" s="217"/>
      <c r="E135" s="217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</row>
    <row r="136" spans="1:37" ht="12.75">
      <c r="A136" s="217"/>
      <c r="B136" s="218"/>
      <c r="C136" s="217"/>
      <c r="D136" s="217"/>
      <c r="E136" s="217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</row>
    <row r="137" spans="1:37" ht="12.75">
      <c r="A137" s="217"/>
      <c r="B137" s="218"/>
      <c r="C137" s="217"/>
      <c r="D137" s="217"/>
      <c r="E137" s="217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</row>
    <row r="138" spans="1:37" ht="12.75">
      <c r="A138" s="217"/>
      <c r="B138" s="218"/>
      <c r="C138" s="217"/>
      <c r="D138" s="217"/>
      <c r="E138" s="217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</row>
    <row r="139" spans="1:37" ht="12.75">
      <c r="A139" s="217"/>
      <c r="B139" s="218"/>
      <c r="C139" s="217"/>
      <c r="D139" s="217"/>
      <c r="E139" s="217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</row>
    <row r="140" spans="1:37" ht="12.75">
      <c r="A140" s="217"/>
      <c r="B140" s="218"/>
      <c r="C140" s="217"/>
      <c r="D140" s="217"/>
      <c r="E140" s="217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</row>
    <row r="141" spans="1:37" ht="12.75">
      <c r="A141" s="217"/>
      <c r="B141" s="218"/>
      <c r="C141" s="217"/>
      <c r="D141" s="217"/>
      <c r="E141" s="217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</row>
    <row r="142" spans="1:37" ht="12.75">
      <c r="A142" s="217"/>
      <c r="B142" s="218"/>
      <c r="C142" s="217"/>
      <c r="D142" s="217"/>
      <c r="E142" s="217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</row>
    <row r="143" spans="1:37" ht="12.75">
      <c r="A143" s="217"/>
      <c r="B143" s="218"/>
      <c r="C143" s="217"/>
      <c r="D143" s="217"/>
      <c r="E143" s="217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</row>
    <row r="144" spans="1:37" ht="12.75">
      <c r="A144" s="217"/>
      <c r="B144" s="218"/>
      <c r="C144" s="217"/>
      <c r="D144" s="217"/>
      <c r="E144" s="217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</row>
    <row r="145" spans="1:37" ht="12.75">
      <c r="A145" s="217"/>
      <c r="B145" s="218"/>
      <c r="C145" s="217"/>
      <c r="D145" s="217"/>
      <c r="E145" s="217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</row>
    <row r="146" spans="1:37" ht="12.75">
      <c r="A146" s="217"/>
      <c r="B146" s="218"/>
      <c r="C146" s="217"/>
      <c r="D146" s="217"/>
      <c r="E146" s="217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</row>
    <row r="147" spans="1:37" ht="12.75">
      <c r="A147" s="217"/>
      <c r="B147" s="218"/>
      <c r="C147" s="217"/>
      <c r="D147" s="217"/>
      <c r="E147" s="217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</row>
    <row r="148" spans="1:37" ht="12.75">
      <c r="A148" s="217"/>
      <c r="B148" s="218"/>
      <c r="C148" s="217"/>
      <c r="D148" s="217"/>
      <c r="E148" s="217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</row>
    <row r="149" spans="1:37" ht="12.75">
      <c r="A149" s="217"/>
      <c r="B149" s="218"/>
      <c r="C149" s="217"/>
      <c r="D149" s="217"/>
      <c r="E149" s="217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</row>
    <row r="150" spans="1:37" ht="12.75">
      <c r="A150" s="217"/>
      <c r="B150" s="218"/>
      <c r="C150" s="217"/>
      <c r="D150" s="217"/>
      <c r="E150" s="217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</row>
    <row r="151" spans="1:37" ht="12.75">
      <c r="A151" s="217"/>
      <c r="B151" s="218"/>
      <c r="C151" s="217"/>
      <c r="D151" s="217"/>
      <c r="E151" s="217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</row>
    <row r="152" spans="1:37" ht="12.75">
      <c r="A152" s="217"/>
      <c r="B152" s="218"/>
      <c r="C152" s="217"/>
      <c r="D152" s="217"/>
      <c r="E152" s="217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</row>
    <row r="153" spans="1:37" ht="12.75">
      <c r="A153" s="217"/>
      <c r="B153" s="218"/>
      <c r="C153" s="217"/>
      <c r="D153" s="217"/>
      <c r="E153" s="217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</row>
    <row r="154" spans="1:37" ht="12.75">
      <c r="A154" s="217"/>
      <c r="B154" s="218"/>
      <c r="C154" s="217"/>
      <c r="D154" s="217"/>
      <c r="E154" s="217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</row>
    <row r="155" spans="1:37" ht="42" customHeight="1">
      <c r="A155" s="217"/>
      <c r="B155" s="218"/>
      <c r="C155" s="217"/>
      <c r="D155" s="217"/>
      <c r="E155" s="217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</row>
    <row r="156" spans="1:37" ht="12.75">
      <c r="A156" s="217"/>
      <c r="B156" s="218"/>
      <c r="C156" s="217"/>
      <c r="D156" s="217"/>
      <c r="E156" s="217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</row>
    <row r="157" spans="1:37" ht="12.75">
      <c r="A157" s="217"/>
      <c r="B157" s="218"/>
      <c r="C157" s="217"/>
      <c r="D157" s="217"/>
      <c r="E157" s="217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</row>
    <row r="158" spans="1:37" ht="12.75">
      <c r="A158" s="217"/>
      <c r="B158" s="218"/>
      <c r="C158" s="217"/>
      <c r="D158" s="217"/>
      <c r="E158" s="217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</row>
    <row r="159" spans="1:37" ht="12.75">
      <c r="A159" s="217"/>
      <c r="B159" s="218"/>
      <c r="C159" s="217"/>
      <c r="D159" s="217"/>
      <c r="E159" s="217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</row>
    <row r="160" spans="1:37" ht="12.75">
      <c r="A160" s="217"/>
      <c r="B160" s="218"/>
      <c r="C160" s="217"/>
      <c r="D160" s="217"/>
      <c r="E160" s="217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</row>
    <row r="161" spans="1:37" ht="12.75">
      <c r="A161" s="217"/>
      <c r="B161" s="218"/>
      <c r="C161" s="217"/>
      <c r="D161" s="217"/>
      <c r="E161" s="217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</row>
    <row r="162" spans="1:37" ht="12.75">
      <c r="A162" s="217"/>
      <c r="B162" s="218"/>
      <c r="C162" s="217"/>
      <c r="D162" s="217"/>
      <c r="E162" s="217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</row>
    <row r="163" spans="1:37" ht="12.75">
      <c r="A163" s="217"/>
      <c r="B163" s="218"/>
      <c r="C163" s="217"/>
      <c r="D163" s="217"/>
      <c r="E163" s="217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</row>
    <row r="164" spans="1:37" ht="12.75">
      <c r="A164" s="217"/>
      <c r="B164" s="218"/>
      <c r="C164" s="217"/>
      <c r="D164" s="217"/>
      <c r="E164" s="217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</row>
    <row r="165" spans="1:37" ht="12.75">
      <c r="A165" s="217"/>
      <c r="B165" s="218"/>
      <c r="C165" s="217"/>
      <c r="D165" s="217"/>
      <c r="E165" s="217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</row>
    <row r="166" spans="1:37" ht="12.75">
      <c r="A166" s="217"/>
      <c r="B166" s="218"/>
      <c r="C166" s="217"/>
      <c r="D166" s="217"/>
      <c r="E166" s="217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</row>
    <row r="167" spans="1:37" ht="12.75">
      <c r="A167" s="217"/>
      <c r="B167" s="218"/>
      <c r="C167" s="217"/>
      <c r="D167" s="217"/>
      <c r="E167" s="217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</row>
    <row r="168" spans="1:37" ht="12.75">
      <c r="A168" s="217"/>
      <c r="B168" s="218"/>
      <c r="C168" s="217"/>
      <c r="D168" s="217"/>
      <c r="E168" s="217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</row>
    <row r="169" spans="1:37" ht="12.75">
      <c r="A169" s="217"/>
      <c r="B169" s="218"/>
      <c r="C169" s="217"/>
      <c r="D169" s="217"/>
      <c r="E169" s="217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</row>
    <row r="170" spans="1:37" ht="12.75">
      <c r="A170" s="217"/>
      <c r="B170" s="218"/>
      <c r="C170" s="217"/>
      <c r="D170" s="217"/>
      <c r="E170" s="217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</row>
    <row r="171" spans="1:37" ht="12.75">
      <c r="A171" s="217"/>
      <c r="B171" s="218"/>
      <c r="C171" s="217"/>
      <c r="D171" s="217"/>
      <c r="E171" s="217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</row>
    <row r="172" spans="1:37" ht="12.75">
      <c r="A172" s="217"/>
      <c r="B172" s="218"/>
      <c r="C172" s="217"/>
      <c r="D172" s="217"/>
      <c r="E172" s="217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</row>
    <row r="173" spans="1:37" ht="12.75">
      <c r="A173" s="217"/>
      <c r="B173" s="218"/>
      <c r="C173" s="217"/>
      <c r="D173" s="217"/>
      <c r="E173" s="217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</row>
    <row r="174" spans="1:37" ht="12.75">
      <c r="A174" s="217"/>
      <c r="B174" s="218"/>
      <c r="C174" s="217"/>
      <c r="D174" s="217"/>
      <c r="E174" s="217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</row>
    <row r="175" spans="1:37" ht="12.75">
      <c r="A175" s="217"/>
      <c r="B175" s="218"/>
      <c r="C175" s="217"/>
      <c r="D175" s="217"/>
      <c r="E175" s="217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</row>
    <row r="176" spans="1:37" ht="12.75">
      <c r="A176" s="217"/>
      <c r="B176" s="218"/>
      <c r="C176" s="217"/>
      <c r="D176" s="217"/>
      <c r="E176" s="217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</row>
    <row r="177" spans="1:37" ht="12.75">
      <c r="A177" s="217"/>
      <c r="B177" s="218"/>
      <c r="C177" s="217"/>
      <c r="D177" s="217"/>
      <c r="E177" s="217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</row>
    <row r="178" spans="1:37" ht="12.75">
      <c r="A178" s="217"/>
      <c r="B178" s="218"/>
      <c r="C178" s="217"/>
      <c r="D178" s="217"/>
      <c r="E178" s="217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</row>
    <row r="179" spans="1:37" ht="12.75">
      <c r="A179" s="217"/>
      <c r="B179" s="218"/>
      <c r="C179" s="217"/>
      <c r="D179" s="217"/>
      <c r="E179" s="217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</row>
    <row r="180" spans="1:37" ht="12.75">
      <c r="A180" s="217"/>
      <c r="B180" s="218"/>
      <c r="C180" s="217"/>
      <c r="D180" s="217"/>
      <c r="E180" s="217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</row>
    <row r="181" spans="1:37" ht="12.75">
      <c r="A181" s="217"/>
      <c r="B181" s="218"/>
      <c r="C181" s="217"/>
      <c r="D181" s="217"/>
      <c r="E181" s="217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</row>
    <row r="182" spans="1:37" ht="12.75">
      <c r="A182" s="217"/>
      <c r="B182" s="218"/>
      <c r="C182" s="217"/>
      <c r="D182" s="217"/>
      <c r="E182" s="217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</row>
    <row r="183" spans="1:37" ht="12.75">
      <c r="A183" s="217"/>
      <c r="B183" s="218"/>
      <c r="C183" s="217"/>
      <c r="D183" s="217"/>
      <c r="E183" s="217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</row>
    <row r="184" spans="1:37" ht="12.75">
      <c r="A184" s="217"/>
      <c r="B184" s="218"/>
      <c r="C184" s="217"/>
      <c r="D184" s="217"/>
      <c r="E184" s="217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</row>
    <row r="185" spans="1:37" ht="12.75">
      <c r="A185" s="217"/>
      <c r="B185" s="218"/>
      <c r="C185" s="217"/>
      <c r="D185" s="217"/>
      <c r="E185" s="217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</row>
    <row r="186" spans="1:37" ht="33" customHeight="1">
      <c r="A186" s="217"/>
      <c r="B186" s="218"/>
      <c r="C186" s="217"/>
      <c r="D186" s="217"/>
      <c r="E186" s="217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</row>
    <row r="187" spans="1:37" ht="12.75">
      <c r="A187" s="217"/>
      <c r="B187" s="218"/>
      <c r="C187" s="217"/>
      <c r="D187" s="217"/>
      <c r="E187" s="217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</row>
    <row r="188" spans="1:37" ht="12.75">
      <c r="A188" s="217"/>
      <c r="B188" s="218"/>
      <c r="C188" s="217"/>
      <c r="D188" s="217"/>
      <c r="E188" s="217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  <c r="AK188" s="80"/>
    </row>
    <row r="189" spans="1:37" ht="12.75">
      <c r="A189" s="217"/>
      <c r="B189" s="218"/>
      <c r="C189" s="217"/>
      <c r="D189" s="217"/>
      <c r="E189" s="217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</row>
    <row r="190" spans="1:37" ht="12.75">
      <c r="A190" s="217"/>
      <c r="B190" s="218"/>
      <c r="C190" s="217"/>
      <c r="D190" s="217"/>
      <c r="E190" s="217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/>
    </row>
    <row r="191" spans="1:37" ht="12.75">
      <c r="A191" s="217"/>
      <c r="B191" s="218"/>
      <c r="C191" s="217"/>
      <c r="D191" s="217"/>
      <c r="E191" s="217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</row>
    <row r="192" spans="1:37" ht="12.75">
      <c r="A192" s="217"/>
      <c r="B192" s="218"/>
      <c r="C192" s="217"/>
      <c r="D192" s="217"/>
      <c r="E192" s="217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</row>
    <row r="193" spans="1:37" ht="12.75">
      <c r="A193" s="217"/>
      <c r="B193" s="218"/>
      <c r="C193" s="217"/>
      <c r="D193" s="217"/>
      <c r="E193" s="217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</row>
    <row r="194" spans="1:37" ht="12.75">
      <c r="A194" s="217"/>
      <c r="B194" s="218"/>
      <c r="C194" s="217"/>
      <c r="D194" s="217"/>
      <c r="E194" s="217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</row>
    <row r="195" spans="1:37" ht="19.5" customHeight="1">
      <c r="A195" s="217"/>
      <c r="B195" s="218"/>
      <c r="C195" s="217"/>
      <c r="D195" s="217"/>
      <c r="E195" s="217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</row>
    <row r="196" spans="1:37" ht="54.75" customHeight="1">
      <c r="A196" s="217"/>
      <c r="B196" s="218"/>
      <c r="C196" s="217"/>
      <c r="D196" s="217"/>
      <c r="E196" s="217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</row>
    <row r="197" spans="1:37" ht="12.75">
      <c r="A197" s="217"/>
      <c r="B197" s="218"/>
      <c r="C197" s="217"/>
      <c r="D197" s="217"/>
      <c r="E197" s="217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</row>
    <row r="198" spans="1:37" ht="12.75">
      <c r="A198" s="217"/>
      <c r="B198" s="218"/>
      <c r="C198" s="217"/>
      <c r="D198" s="217"/>
      <c r="E198" s="217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</row>
    <row r="199" spans="1:37" ht="12.75">
      <c r="A199" s="217"/>
      <c r="B199" s="218"/>
      <c r="C199" s="217"/>
      <c r="D199" s="217"/>
      <c r="E199" s="217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</row>
    <row r="200" spans="1:37" ht="12.75">
      <c r="A200" s="217"/>
      <c r="B200" s="218"/>
      <c r="C200" s="217"/>
      <c r="D200" s="217"/>
      <c r="E200" s="217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</row>
    <row r="201" spans="1:37" ht="12.75">
      <c r="A201" s="217"/>
      <c r="B201" s="218"/>
      <c r="C201" s="217"/>
      <c r="D201" s="217"/>
      <c r="E201" s="217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</row>
    <row r="202" spans="1:37" ht="12.75">
      <c r="A202" s="217"/>
      <c r="B202" s="218"/>
      <c r="C202" s="217"/>
      <c r="D202" s="217"/>
      <c r="E202" s="217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</row>
    <row r="203" spans="1:37" ht="12.75">
      <c r="A203" s="217"/>
      <c r="B203" s="218"/>
      <c r="C203" s="217"/>
      <c r="D203" s="217"/>
      <c r="E203" s="217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</row>
    <row r="204" spans="1:37" ht="12.75">
      <c r="A204" s="217"/>
      <c r="B204" s="218"/>
      <c r="C204" s="217"/>
      <c r="D204" s="217"/>
      <c r="E204" s="217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</row>
    <row r="205" spans="1:37" ht="12.75">
      <c r="A205" s="217"/>
      <c r="B205" s="218"/>
      <c r="C205" s="217"/>
      <c r="D205" s="217"/>
      <c r="E205" s="217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  <c r="AK205" s="80"/>
    </row>
    <row r="206" spans="1:37" ht="12.75">
      <c r="A206" s="217"/>
      <c r="B206" s="218"/>
      <c r="C206" s="217"/>
      <c r="D206" s="217"/>
      <c r="E206" s="217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</row>
    <row r="207" spans="1:37" ht="12.75">
      <c r="A207" s="217"/>
      <c r="B207" s="218"/>
      <c r="C207" s="217"/>
      <c r="D207" s="217"/>
      <c r="E207" s="217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</row>
    <row r="208" spans="1:37" ht="12.75">
      <c r="A208" s="217"/>
      <c r="B208" s="218"/>
      <c r="C208" s="217"/>
      <c r="D208" s="217"/>
      <c r="E208" s="217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</row>
    <row r="209" spans="1:37" ht="12.75">
      <c r="A209" s="217"/>
      <c r="B209" s="218"/>
      <c r="C209" s="217"/>
      <c r="D209" s="217"/>
      <c r="E209" s="217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</row>
    <row r="210" spans="1:37" ht="12.75">
      <c r="A210" s="217"/>
      <c r="B210" s="218"/>
      <c r="C210" s="217"/>
      <c r="D210" s="217"/>
      <c r="E210" s="217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</row>
    <row r="211" spans="1:37" ht="12.75">
      <c r="A211" s="217"/>
      <c r="B211" s="218"/>
      <c r="C211" s="217"/>
      <c r="D211" s="217"/>
      <c r="E211" s="217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</row>
    <row r="212" spans="1:37" ht="12.75">
      <c r="A212" s="217"/>
      <c r="B212" s="218"/>
      <c r="C212" s="217"/>
      <c r="D212" s="217"/>
      <c r="E212" s="217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</row>
    <row r="213" spans="1:37" ht="12.75">
      <c r="A213" s="217"/>
      <c r="B213" s="218"/>
      <c r="C213" s="217"/>
      <c r="D213" s="217"/>
      <c r="E213" s="217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  <c r="AK213" s="80"/>
    </row>
    <row r="214" spans="1:37" ht="12.75">
      <c r="A214" s="217"/>
      <c r="B214" s="218"/>
      <c r="C214" s="217"/>
      <c r="D214" s="217"/>
      <c r="E214" s="217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  <c r="AK214" s="80"/>
    </row>
    <row r="215" spans="1:37" ht="12.75">
      <c r="A215" s="217"/>
      <c r="B215" s="218"/>
      <c r="C215" s="217"/>
      <c r="D215" s="217"/>
      <c r="E215" s="217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</row>
    <row r="216" spans="1:37" ht="12.75">
      <c r="A216" s="217"/>
      <c r="B216" s="218"/>
      <c r="C216" s="217"/>
      <c r="D216" s="217"/>
      <c r="E216" s="217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</row>
    <row r="217" spans="1:37" ht="12.75">
      <c r="A217" s="217"/>
      <c r="B217" s="218"/>
      <c r="C217" s="217"/>
      <c r="D217" s="217"/>
      <c r="E217" s="217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  <c r="AK217" s="80"/>
    </row>
    <row r="218" spans="1:37" ht="12.75">
      <c r="A218" s="217"/>
      <c r="B218" s="218"/>
      <c r="C218" s="217"/>
      <c r="D218" s="217"/>
      <c r="E218" s="217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</row>
    <row r="219" spans="1:37" ht="12.75">
      <c r="A219" s="217"/>
      <c r="B219" s="218"/>
      <c r="C219" s="217"/>
      <c r="D219" s="217"/>
      <c r="E219" s="217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</row>
    <row r="220" spans="1:37" ht="12.75">
      <c r="A220" s="217"/>
      <c r="B220" s="218"/>
      <c r="C220" s="217"/>
      <c r="D220" s="217"/>
      <c r="E220" s="217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  <c r="AK220" s="80"/>
    </row>
    <row r="221" spans="1:37" ht="12.75">
      <c r="A221" s="217"/>
      <c r="B221" s="218"/>
      <c r="C221" s="217"/>
      <c r="D221" s="217"/>
      <c r="E221" s="217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</row>
    <row r="222" spans="1:37" ht="12.75">
      <c r="A222" s="217"/>
      <c r="B222" s="218"/>
      <c r="C222" s="217"/>
      <c r="D222" s="217"/>
      <c r="E222" s="217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  <c r="AK222" s="80"/>
    </row>
    <row r="223" spans="1:37" ht="12.75">
      <c r="A223" s="217"/>
      <c r="B223" s="218"/>
      <c r="C223" s="217"/>
      <c r="D223" s="217"/>
      <c r="E223" s="217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</row>
    <row r="224" spans="1:37" ht="12.75">
      <c r="A224" s="217"/>
      <c r="B224" s="218"/>
      <c r="C224" s="217"/>
      <c r="D224" s="217"/>
      <c r="E224" s="217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</row>
    <row r="225" spans="1:37" ht="12.75">
      <c r="A225" s="217"/>
      <c r="B225" s="218"/>
      <c r="C225" s="217"/>
      <c r="D225" s="217"/>
      <c r="E225" s="217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</row>
    <row r="226" spans="1:37" ht="12.75">
      <c r="A226" s="217"/>
      <c r="B226" s="218"/>
      <c r="C226" s="217"/>
      <c r="D226" s="217"/>
      <c r="E226" s="217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</row>
    <row r="227" spans="1:37" ht="12.75">
      <c r="A227" s="217"/>
      <c r="B227" s="218"/>
      <c r="C227" s="217"/>
      <c r="D227" s="217"/>
      <c r="E227" s="217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  <c r="AK227" s="80"/>
    </row>
    <row r="228" spans="1:37" ht="12.75">
      <c r="A228" s="217"/>
      <c r="B228" s="218"/>
      <c r="C228" s="217"/>
      <c r="D228" s="217"/>
      <c r="E228" s="217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  <c r="AK228" s="80"/>
    </row>
    <row r="229" spans="1:37" ht="12.75">
      <c r="A229" s="217"/>
      <c r="B229" s="218"/>
      <c r="C229" s="217"/>
      <c r="D229" s="217"/>
      <c r="E229" s="217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  <c r="AK229" s="80"/>
    </row>
    <row r="230" spans="1:37" ht="12.75">
      <c r="A230" s="217"/>
      <c r="B230" s="218"/>
      <c r="C230" s="217"/>
      <c r="D230" s="217"/>
      <c r="E230" s="217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  <c r="AK230" s="80"/>
    </row>
    <row r="231" spans="1:37" ht="12.75">
      <c r="A231" s="217"/>
      <c r="B231" s="218"/>
      <c r="C231" s="217"/>
      <c r="D231" s="217"/>
      <c r="E231" s="217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  <c r="AK231" s="80"/>
    </row>
    <row r="232" spans="1:37" ht="12.75">
      <c r="A232" s="217"/>
      <c r="B232" s="218"/>
      <c r="C232" s="217"/>
      <c r="D232" s="217"/>
      <c r="E232" s="217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  <c r="AK232" s="80"/>
    </row>
    <row r="233" spans="1:37" ht="12.75">
      <c r="A233" s="217"/>
      <c r="B233" s="218"/>
      <c r="C233" s="217"/>
      <c r="D233" s="217"/>
      <c r="E233" s="217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</row>
    <row r="234" spans="1:37" ht="12.75">
      <c r="A234" s="217"/>
      <c r="B234" s="218"/>
      <c r="C234" s="217"/>
      <c r="D234" s="217"/>
      <c r="E234" s="217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  <c r="AK234" s="80"/>
    </row>
    <row r="235" spans="1:37" ht="12.75">
      <c r="A235" s="217"/>
      <c r="B235" s="218"/>
      <c r="C235" s="217"/>
      <c r="D235" s="217"/>
      <c r="E235" s="217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  <c r="AK235" s="80"/>
    </row>
    <row r="236" spans="1:37" ht="12.75">
      <c r="A236" s="217"/>
      <c r="B236" s="218"/>
      <c r="C236" s="217"/>
      <c r="D236" s="217"/>
      <c r="E236" s="217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</row>
    <row r="237" spans="1:37" ht="12.75">
      <c r="A237" s="217"/>
      <c r="B237" s="218"/>
      <c r="C237" s="217"/>
      <c r="D237" s="217"/>
      <c r="E237" s="217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  <c r="AK237" s="80"/>
    </row>
    <row r="238" spans="1:37" ht="13.5" customHeight="1">
      <c r="A238" s="217"/>
      <c r="B238" s="218"/>
      <c r="C238" s="217"/>
      <c r="D238" s="217"/>
      <c r="E238" s="217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</row>
    <row r="239" spans="1:37" ht="12.75">
      <c r="A239" s="217"/>
      <c r="B239" s="218"/>
      <c r="C239" s="217"/>
      <c r="D239" s="217"/>
      <c r="E239" s="217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  <c r="AK239" s="80"/>
    </row>
    <row r="240" spans="1:37" ht="12.75">
      <c r="A240" s="217"/>
      <c r="B240" s="218"/>
      <c r="C240" s="217"/>
      <c r="D240" s="217"/>
      <c r="E240" s="217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</row>
    <row r="241" spans="1:37" ht="12.75">
      <c r="A241" s="217"/>
      <c r="B241" s="218"/>
      <c r="C241" s="217"/>
      <c r="D241" s="217"/>
      <c r="E241" s="217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</row>
    <row r="242" spans="1:37" ht="12.75">
      <c r="A242" s="217"/>
      <c r="B242" s="218"/>
      <c r="C242" s="217"/>
      <c r="D242" s="217"/>
      <c r="E242" s="217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</row>
    <row r="243" spans="1:37" ht="12.75">
      <c r="A243" s="217"/>
      <c r="B243" s="218"/>
      <c r="C243" s="217"/>
      <c r="D243" s="217"/>
      <c r="E243" s="217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</row>
    <row r="244" spans="1:37" ht="12.75">
      <c r="A244" s="217"/>
      <c r="B244" s="218"/>
      <c r="C244" s="217"/>
      <c r="D244" s="217"/>
      <c r="E244" s="217"/>
      <c r="F244" s="219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</row>
    <row r="245" spans="1:37" ht="12.75">
      <c r="A245" s="217"/>
      <c r="B245" s="218"/>
      <c r="C245" s="217"/>
      <c r="D245" s="217"/>
      <c r="E245" s="217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</row>
    <row r="246" spans="1:37" ht="12.75">
      <c r="A246" s="217"/>
      <c r="B246" s="218"/>
      <c r="C246" s="217"/>
      <c r="D246" s="217"/>
      <c r="E246" s="217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</row>
    <row r="247" spans="1:37" ht="12.75">
      <c r="A247" s="217"/>
      <c r="B247" s="218"/>
      <c r="C247" s="217"/>
      <c r="D247" s="217"/>
      <c r="E247" s="217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</row>
    <row r="248" spans="1:37" ht="12.75">
      <c r="A248" s="217"/>
      <c r="B248" s="218"/>
      <c r="C248" s="217"/>
      <c r="D248" s="217"/>
      <c r="E248" s="217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</row>
    <row r="249" spans="1:37" ht="12.75">
      <c r="A249" s="217"/>
      <c r="B249" s="218"/>
      <c r="C249" s="217"/>
      <c r="D249" s="217"/>
      <c r="E249" s="217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  <c r="AK249" s="80"/>
    </row>
    <row r="250" spans="1:37" ht="17.25" customHeight="1">
      <c r="A250" s="217"/>
      <c r="B250" s="218"/>
      <c r="C250" s="217"/>
      <c r="D250" s="217"/>
      <c r="E250" s="217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  <c r="AK250" s="80"/>
    </row>
    <row r="251" spans="1:37" ht="12.75">
      <c r="A251" s="217"/>
      <c r="B251" s="218"/>
      <c r="C251" s="217"/>
      <c r="D251" s="217"/>
      <c r="E251" s="217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  <c r="AK251" s="80"/>
    </row>
    <row r="252" spans="1:37" ht="16.5" customHeight="1">
      <c r="A252" s="217"/>
      <c r="B252" s="218"/>
      <c r="C252" s="217"/>
      <c r="D252" s="217"/>
      <c r="E252" s="217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</row>
    <row r="253" spans="1:37" ht="12.75">
      <c r="A253" s="217"/>
      <c r="B253" s="218"/>
      <c r="C253" s="217"/>
      <c r="D253" s="217"/>
      <c r="E253" s="217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  <c r="AK253" s="80"/>
    </row>
    <row r="254" spans="1:37" ht="12.75">
      <c r="A254" s="217"/>
      <c r="B254" s="218"/>
      <c r="C254" s="217"/>
      <c r="D254" s="217"/>
      <c r="E254" s="217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  <c r="AK254" s="80"/>
    </row>
    <row r="255" spans="1:37" ht="12.75">
      <c r="A255" s="217"/>
      <c r="B255" s="218"/>
      <c r="C255" s="217"/>
      <c r="D255" s="217"/>
      <c r="E255" s="217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  <c r="AK255" s="80"/>
    </row>
    <row r="256" spans="1:37" ht="19.5" customHeight="1">
      <c r="A256" s="217"/>
      <c r="B256" s="218"/>
      <c r="C256" s="217"/>
      <c r="D256" s="217"/>
      <c r="E256" s="217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</row>
    <row r="257" spans="1:37" ht="12.75">
      <c r="A257" s="217"/>
      <c r="B257" s="218"/>
      <c r="C257" s="217"/>
      <c r="D257" s="217"/>
      <c r="E257" s="217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</row>
    <row r="258" spans="1:37" ht="12.75">
      <c r="A258" s="217"/>
      <c r="B258" s="218"/>
      <c r="C258" s="217"/>
      <c r="D258" s="217"/>
      <c r="E258" s="217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  <c r="AK258" s="80"/>
    </row>
    <row r="259" spans="1:37" ht="12.75">
      <c r="A259" s="217"/>
      <c r="B259" s="218"/>
      <c r="C259" s="217"/>
      <c r="D259" s="217"/>
      <c r="E259" s="217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  <c r="AK259" s="80"/>
    </row>
    <row r="260" spans="1:37" ht="12.75">
      <c r="A260" s="217"/>
      <c r="B260" s="218"/>
      <c r="C260" s="217"/>
      <c r="D260" s="217"/>
      <c r="E260" s="217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  <c r="AK260" s="80"/>
    </row>
    <row r="261" spans="1:37" ht="12.75">
      <c r="A261" s="217"/>
      <c r="B261" s="218"/>
      <c r="C261" s="217"/>
      <c r="D261" s="217"/>
      <c r="E261" s="217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  <c r="AK261" s="80"/>
    </row>
    <row r="262" spans="1:37" ht="12.75">
      <c r="A262" s="217"/>
      <c r="B262" s="218"/>
      <c r="C262" s="217"/>
      <c r="D262" s="217"/>
      <c r="E262" s="217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  <c r="AK262" s="80"/>
    </row>
    <row r="263" spans="1:37" ht="12.75">
      <c r="A263" s="217"/>
      <c r="B263" s="218"/>
      <c r="C263" s="217"/>
      <c r="D263" s="217"/>
      <c r="E263" s="217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  <c r="AK263" s="80"/>
    </row>
    <row r="264" spans="1:37" ht="12.75">
      <c r="A264" s="217"/>
      <c r="B264" s="218"/>
      <c r="C264" s="217"/>
      <c r="D264" s="217"/>
      <c r="E264" s="217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  <c r="AK264" s="80"/>
    </row>
    <row r="265" spans="1:37" ht="12.75">
      <c r="A265" s="217"/>
      <c r="B265" s="218"/>
      <c r="C265" s="217"/>
      <c r="D265" s="217"/>
      <c r="E265" s="217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</row>
    <row r="266" spans="1:37" ht="12.75">
      <c r="A266" s="217"/>
      <c r="B266" s="218"/>
      <c r="C266" s="217"/>
      <c r="D266" s="217"/>
      <c r="E266" s="217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  <c r="AK266" s="80"/>
    </row>
    <row r="267" spans="1:37" ht="12.75">
      <c r="A267" s="217"/>
      <c r="B267" s="218"/>
      <c r="C267" s="217"/>
      <c r="D267" s="217"/>
      <c r="E267" s="217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</row>
    <row r="268" spans="1:37" ht="12.75">
      <c r="A268" s="217"/>
      <c r="B268" s="218"/>
      <c r="C268" s="217"/>
      <c r="D268" s="217"/>
      <c r="E268" s="217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  <c r="AK268" s="80"/>
    </row>
    <row r="269" spans="1:37" ht="12.75">
      <c r="A269" s="217"/>
      <c r="B269" s="218"/>
      <c r="C269" s="217"/>
      <c r="D269" s="217"/>
      <c r="E269" s="217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K269" s="80"/>
    </row>
    <row r="270" spans="1:37" ht="12.75">
      <c r="A270" s="217"/>
      <c r="B270" s="218"/>
      <c r="C270" s="217"/>
      <c r="D270" s="217"/>
      <c r="E270" s="217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  <c r="AK270" s="80"/>
    </row>
    <row r="271" spans="1:37" ht="12.75">
      <c r="A271" s="217"/>
      <c r="B271" s="218"/>
      <c r="C271" s="217"/>
      <c r="D271" s="217"/>
      <c r="E271" s="217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</row>
    <row r="272" spans="1:37" ht="12.75">
      <c r="A272" s="217"/>
      <c r="B272" s="218"/>
      <c r="C272" s="217"/>
      <c r="D272" s="217"/>
      <c r="E272" s="217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  <c r="AK272" s="80"/>
    </row>
    <row r="273" spans="1:37" ht="12.75">
      <c r="A273" s="217"/>
      <c r="B273" s="218"/>
      <c r="C273" s="217"/>
      <c r="D273" s="217"/>
      <c r="E273" s="217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  <c r="AK273" s="80"/>
    </row>
    <row r="274" spans="1:37" ht="12.75">
      <c r="A274" s="217"/>
      <c r="B274" s="218"/>
      <c r="C274" s="217"/>
      <c r="D274" s="217"/>
      <c r="E274" s="217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  <c r="AK274" s="80"/>
    </row>
    <row r="275" spans="1:37" ht="27.75" customHeight="1">
      <c r="A275" s="217"/>
      <c r="B275" s="218"/>
      <c r="C275" s="217"/>
      <c r="D275" s="217"/>
      <c r="E275" s="217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  <c r="AK275" s="80"/>
    </row>
    <row r="276" spans="1:37" ht="12.75">
      <c r="A276" s="217"/>
      <c r="B276" s="218"/>
      <c r="C276" s="217"/>
      <c r="D276" s="217"/>
      <c r="E276" s="217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  <c r="AK276" s="80"/>
    </row>
    <row r="277" spans="1:37" ht="12.75">
      <c r="A277" s="217"/>
      <c r="B277" s="218"/>
      <c r="C277" s="217"/>
      <c r="D277" s="217"/>
      <c r="E277" s="217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  <c r="AK277" s="80"/>
    </row>
    <row r="278" spans="1:37" ht="12.75">
      <c r="A278" s="217"/>
      <c r="B278" s="218"/>
      <c r="C278" s="217"/>
      <c r="D278" s="217"/>
      <c r="E278" s="217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  <c r="AK278" s="80"/>
    </row>
    <row r="279" spans="1:37" ht="12.75">
      <c r="A279" s="217"/>
      <c r="B279" s="218"/>
      <c r="C279" s="217"/>
      <c r="D279" s="217"/>
      <c r="E279" s="217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  <c r="AK279" s="80"/>
    </row>
    <row r="280" spans="1:37" ht="30" customHeight="1">
      <c r="A280" s="217"/>
      <c r="B280" s="218"/>
      <c r="C280" s="217"/>
      <c r="D280" s="217"/>
      <c r="E280" s="217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J280" s="80"/>
      <c r="AK280" s="80"/>
    </row>
    <row r="281" spans="1:37" ht="12.75">
      <c r="A281" s="217"/>
      <c r="B281" s="218"/>
      <c r="C281" s="217"/>
      <c r="D281" s="217"/>
      <c r="E281" s="217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  <c r="AK281" s="80"/>
    </row>
    <row r="282" spans="1:37" ht="12.75">
      <c r="A282" s="217"/>
      <c r="B282" s="218"/>
      <c r="C282" s="217"/>
      <c r="D282" s="217"/>
      <c r="E282" s="217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  <c r="AJ282" s="80"/>
      <c r="AK282" s="80"/>
    </row>
    <row r="283" spans="1:37" ht="12.75">
      <c r="A283" s="217"/>
      <c r="B283" s="218"/>
      <c r="C283" s="217"/>
      <c r="D283" s="217"/>
      <c r="E283" s="217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  <c r="AK283" s="80"/>
    </row>
    <row r="284" spans="1:37" ht="12.75">
      <c r="A284" s="217"/>
      <c r="B284" s="218"/>
      <c r="C284" s="217"/>
      <c r="D284" s="217"/>
      <c r="E284" s="217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  <c r="AK284" s="80"/>
    </row>
    <row r="285" spans="1:37" ht="12.75">
      <c r="A285" s="217"/>
      <c r="B285" s="218"/>
      <c r="C285" s="217"/>
      <c r="D285" s="217"/>
      <c r="E285" s="217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  <c r="AK285" s="80"/>
    </row>
    <row r="286" spans="1:37" ht="12.75">
      <c r="A286" s="217"/>
      <c r="B286" s="218"/>
      <c r="C286" s="217"/>
      <c r="D286" s="217"/>
      <c r="E286" s="217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  <c r="AK286" s="80"/>
    </row>
    <row r="287" spans="1:37" ht="12.75">
      <c r="A287" s="217"/>
      <c r="B287" s="218"/>
      <c r="C287" s="217"/>
      <c r="D287" s="217"/>
      <c r="E287" s="217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</row>
    <row r="288" spans="1:37" ht="12.75">
      <c r="A288" s="217"/>
      <c r="B288" s="218"/>
      <c r="C288" s="217"/>
      <c r="D288" s="217"/>
      <c r="E288" s="217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  <c r="AK288" s="80"/>
    </row>
    <row r="289" spans="1:37" ht="12.75">
      <c r="A289" s="217"/>
      <c r="B289" s="218"/>
      <c r="C289" s="217"/>
      <c r="D289" s="217"/>
      <c r="E289" s="217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  <c r="AK289" s="80"/>
    </row>
    <row r="290" spans="1:37" ht="12.75">
      <c r="A290" s="217"/>
      <c r="B290" s="218"/>
      <c r="C290" s="217"/>
      <c r="D290" s="217"/>
      <c r="E290" s="217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  <c r="AK290" s="80"/>
    </row>
    <row r="291" spans="1:37" ht="12.75">
      <c r="A291" s="217"/>
      <c r="B291" s="218"/>
      <c r="C291" s="217"/>
      <c r="D291" s="217"/>
      <c r="E291" s="217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  <c r="AK291" s="80"/>
    </row>
    <row r="292" spans="1:37" ht="12.75">
      <c r="A292" s="217"/>
      <c r="B292" s="218"/>
      <c r="C292" s="217"/>
      <c r="D292" s="217"/>
      <c r="E292" s="217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  <c r="AK292" s="80"/>
    </row>
    <row r="293" spans="1:37" ht="12.75">
      <c r="A293" s="217"/>
      <c r="B293" s="218"/>
      <c r="C293" s="217"/>
      <c r="D293" s="217"/>
      <c r="E293" s="217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  <c r="AK293" s="80"/>
    </row>
    <row r="294" spans="1:37" ht="12.75">
      <c r="A294" s="217"/>
      <c r="B294" s="218"/>
      <c r="C294" s="217"/>
      <c r="D294" s="217"/>
      <c r="E294" s="217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  <c r="AK294" s="80"/>
    </row>
    <row r="295" spans="1:37" ht="29.25" customHeight="1">
      <c r="A295" s="217"/>
      <c r="B295" s="218"/>
      <c r="C295" s="217"/>
      <c r="D295" s="217"/>
      <c r="E295" s="217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  <c r="AK295" s="80"/>
    </row>
    <row r="296" spans="1:37" ht="12.75">
      <c r="A296" s="217"/>
      <c r="B296" s="218"/>
      <c r="C296" s="217"/>
      <c r="D296" s="217"/>
      <c r="E296" s="217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  <c r="AK296" s="80"/>
    </row>
    <row r="297" spans="1:5" s="80" customFormat="1" ht="12.75">
      <c r="A297" s="217"/>
      <c r="B297" s="218"/>
      <c r="C297" s="217"/>
      <c r="D297" s="217"/>
      <c r="E297" s="217"/>
    </row>
    <row r="298" spans="1:37" ht="12.75">
      <c r="A298" s="217"/>
      <c r="B298" s="218"/>
      <c r="C298" s="217"/>
      <c r="D298" s="217"/>
      <c r="E298" s="217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J298" s="80"/>
      <c r="AK298" s="80"/>
    </row>
    <row r="299" spans="1:37" ht="12.75">
      <c r="A299" s="217"/>
      <c r="B299" s="218"/>
      <c r="C299" s="217"/>
      <c r="D299" s="217"/>
      <c r="E299" s="217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  <c r="AK299" s="80"/>
    </row>
    <row r="300" spans="1:37" ht="12.75">
      <c r="A300" s="217"/>
      <c r="B300" s="218"/>
      <c r="C300" s="217"/>
      <c r="D300" s="217"/>
      <c r="E300" s="217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  <c r="AK300" s="80"/>
    </row>
    <row r="301" spans="1:37" ht="12.75">
      <c r="A301" s="217"/>
      <c r="B301" s="218"/>
      <c r="C301" s="217"/>
      <c r="D301" s="217"/>
      <c r="E301" s="217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  <c r="AJ301" s="80"/>
      <c r="AK301" s="80"/>
    </row>
    <row r="302" spans="1:37" ht="12.75">
      <c r="A302" s="217"/>
      <c r="B302" s="218"/>
      <c r="C302" s="217"/>
      <c r="D302" s="217"/>
      <c r="E302" s="217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  <c r="AJ302" s="80"/>
      <c r="AK302" s="80"/>
    </row>
    <row r="303" spans="1:37" ht="12.75">
      <c r="A303" s="217"/>
      <c r="B303" s="218"/>
      <c r="C303" s="217"/>
      <c r="D303" s="217"/>
      <c r="E303" s="217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  <c r="AJ303" s="80"/>
      <c r="AK303" s="80"/>
    </row>
    <row r="304" spans="1:37" ht="12.75">
      <c r="A304" s="217"/>
      <c r="B304" s="218"/>
      <c r="C304" s="217"/>
      <c r="D304" s="217"/>
      <c r="E304" s="217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  <c r="AJ304" s="80"/>
      <c r="AK304" s="80"/>
    </row>
    <row r="305" spans="1:37" ht="12.75">
      <c r="A305" s="217"/>
      <c r="B305" s="218"/>
      <c r="C305" s="217"/>
      <c r="D305" s="217"/>
      <c r="E305" s="217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  <c r="AJ305" s="80"/>
      <c r="AK305" s="80"/>
    </row>
    <row r="306" spans="1:37" ht="12.75">
      <c r="A306" s="217"/>
      <c r="B306" s="218"/>
      <c r="C306" s="217"/>
      <c r="D306" s="217"/>
      <c r="E306" s="217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  <c r="AH306" s="80"/>
      <c r="AI306" s="80"/>
      <c r="AJ306" s="80"/>
      <c r="AK306" s="80"/>
    </row>
    <row r="307" spans="1:37" ht="12.75">
      <c r="A307" s="217"/>
      <c r="B307" s="218"/>
      <c r="C307" s="217"/>
      <c r="D307" s="217"/>
      <c r="E307" s="217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  <c r="AJ307" s="80"/>
      <c r="AK307" s="80"/>
    </row>
    <row r="308" spans="1:37" ht="12.75">
      <c r="A308" s="217"/>
      <c r="B308" s="218"/>
      <c r="C308" s="217"/>
      <c r="D308" s="217"/>
      <c r="E308" s="217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  <c r="AJ308" s="80"/>
      <c r="AK308" s="80"/>
    </row>
    <row r="309" spans="1:37" ht="12.75">
      <c r="A309" s="217"/>
      <c r="B309" s="218"/>
      <c r="C309" s="217"/>
      <c r="D309" s="217"/>
      <c r="E309" s="217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  <c r="AK309" s="80"/>
    </row>
    <row r="310" spans="1:37" ht="12.75">
      <c r="A310" s="217"/>
      <c r="B310" s="218"/>
      <c r="C310" s="217"/>
      <c r="D310" s="217"/>
      <c r="E310" s="217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  <c r="AJ310" s="80"/>
      <c r="AK310" s="80"/>
    </row>
    <row r="311" spans="1:37" ht="12.75">
      <c r="A311" s="217"/>
      <c r="B311" s="218"/>
      <c r="C311" s="217"/>
      <c r="D311" s="217"/>
      <c r="E311" s="217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  <c r="AJ311" s="80"/>
      <c r="AK311" s="80"/>
    </row>
    <row r="312" spans="1:37" ht="12.75">
      <c r="A312" s="217"/>
      <c r="B312" s="218"/>
      <c r="C312" s="217"/>
      <c r="D312" s="217"/>
      <c r="E312" s="217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  <c r="AJ312" s="80"/>
      <c r="AK312" s="80"/>
    </row>
    <row r="313" spans="1:37" ht="12.75">
      <c r="A313" s="217"/>
      <c r="B313" s="218"/>
      <c r="C313" s="217"/>
      <c r="D313" s="217"/>
      <c r="E313" s="217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  <c r="AJ313" s="80"/>
      <c r="AK313" s="80"/>
    </row>
    <row r="314" spans="1:37" ht="12.75">
      <c r="A314" s="217"/>
      <c r="B314" s="218"/>
      <c r="C314" s="217"/>
      <c r="D314" s="217"/>
      <c r="E314" s="217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  <c r="AJ314" s="80"/>
      <c r="AK314" s="80"/>
    </row>
    <row r="315" spans="1:37" ht="43.5" customHeight="1">
      <c r="A315" s="217"/>
      <c r="B315" s="218"/>
      <c r="C315" s="217"/>
      <c r="D315" s="217"/>
      <c r="E315" s="217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  <c r="AJ315" s="80"/>
      <c r="AK315" s="80"/>
    </row>
    <row r="316" spans="1:37" ht="12.75">
      <c r="A316" s="217"/>
      <c r="B316" s="218"/>
      <c r="C316" s="217"/>
      <c r="D316" s="217"/>
      <c r="E316" s="217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  <c r="AI316" s="80"/>
      <c r="AJ316" s="80"/>
      <c r="AK316" s="80"/>
    </row>
    <row r="317" spans="1:37" ht="12.75">
      <c r="A317" s="217"/>
      <c r="B317" s="218"/>
      <c r="C317" s="217"/>
      <c r="D317" s="217"/>
      <c r="E317" s="217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  <c r="AI317" s="80"/>
      <c r="AJ317" s="80"/>
      <c r="AK317" s="80"/>
    </row>
    <row r="318" spans="1:37" ht="12.75">
      <c r="A318" s="217"/>
      <c r="B318" s="218"/>
      <c r="C318" s="217"/>
      <c r="D318" s="217"/>
      <c r="E318" s="217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  <c r="AJ318" s="80"/>
      <c r="AK318" s="80"/>
    </row>
    <row r="319" spans="1:37" ht="12.75">
      <c r="A319" s="217"/>
      <c r="B319" s="218"/>
      <c r="C319" s="217"/>
      <c r="D319" s="217"/>
      <c r="E319" s="217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  <c r="AH319" s="80"/>
      <c r="AI319" s="80"/>
      <c r="AJ319" s="80"/>
      <c r="AK319" s="80"/>
    </row>
    <row r="320" spans="1:37" ht="12.75">
      <c r="A320" s="217"/>
      <c r="B320" s="218"/>
      <c r="C320" s="217"/>
      <c r="D320" s="217"/>
      <c r="E320" s="217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  <c r="AA320" s="80"/>
      <c r="AB320" s="80"/>
      <c r="AC320" s="80"/>
      <c r="AD320" s="80"/>
      <c r="AE320" s="80"/>
      <c r="AF320" s="80"/>
      <c r="AG320" s="80"/>
      <c r="AH320" s="80"/>
      <c r="AI320" s="80"/>
      <c r="AJ320" s="80"/>
      <c r="AK320" s="80"/>
    </row>
    <row r="321" spans="1:37" ht="12.75">
      <c r="A321" s="217"/>
      <c r="B321" s="218"/>
      <c r="C321" s="217"/>
      <c r="D321" s="217"/>
      <c r="E321" s="217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  <c r="AA321" s="80"/>
      <c r="AB321" s="80"/>
      <c r="AC321" s="80"/>
      <c r="AD321" s="80"/>
      <c r="AE321" s="80"/>
      <c r="AF321" s="80"/>
      <c r="AG321" s="80"/>
      <c r="AH321" s="80"/>
      <c r="AI321" s="80"/>
      <c r="AJ321" s="80"/>
      <c r="AK321" s="80"/>
    </row>
    <row r="322" spans="1:37" ht="12.75">
      <c r="A322" s="217"/>
      <c r="B322" s="218"/>
      <c r="C322" s="217"/>
      <c r="D322" s="217"/>
      <c r="E322" s="217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  <c r="AA322" s="80"/>
      <c r="AB322" s="80"/>
      <c r="AC322" s="80"/>
      <c r="AD322" s="80"/>
      <c r="AE322" s="80"/>
      <c r="AF322" s="80"/>
      <c r="AG322" s="80"/>
      <c r="AH322" s="80"/>
      <c r="AI322" s="80"/>
      <c r="AJ322" s="80"/>
      <c r="AK322" s="80"/>
    </row>
    <row r="323" spans="1:37" ht="12.75">
      <c r="A323" s="217"/>
      <c r="B323" s="218"/>
      <c r="C323" s="217"/>
      <c r="D323" s="217"/>
      <c r="E323" s="217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80"/>
      <c r="AI323" s="80"/>
      <c r="AJ323" s="80"/>
      <c r="AK323" s="80"/>
    </row>
    <row r="324" spans="1:37" ht="34.5" customHeight="1">
      <c r="A324" s="217"/>
      <c r="B324" s="218"/>
      <c r="C324" s="217"/>
      <c r="D324" s="217"/>
      <c r="E324" s="217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  <c r="AH324" s="80"/>
      <c r="AI324" s="80"/>
      <c r="AJ324" s="80"/>
      <c r="AK324" s="80"/>
    </row>
    <row r="325" spans="1:37" ht="12.75">
      <c r="A325" s="217"/>
      <c r="B325" s="218"/>
      <c r="C325" s="217"/>
      <c r="D325" s="217"/>
      <c r="E325" s="217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0"/>
      <c r="AE325" s="80"/>
      <c r="AF325" s="80"/>
      <c r="AG325" s="80"/>
      <c r="AH325" s="80"/>
      <c r="AI325" s="80"/>
      <c r="AJ325" s="80"/>
      <c r="AK325" s="80"/>
    </row>
    <row r="326" spans="1:37" ht="12.75">
      <c r="A326" s="217"/>
      <c r="B326" s="218"/>
      <c r="C326" s="217"/>
      <c r="D326" s="217"/>
      <c r="E326" s="217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  <c r="AJ326" s="80"/>
      <c r="AK326" s="80"/>
    </row>
    <row r="327" spans="1:37" ht="47.25" customHeight="1">
      <c r="A327" s="217"/>
      <c r="B327" s="218"/>
      <c r="C327" s="217"/>
      <c r="D327" s="217"/>
      <c r="E327" s="217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  <c r="AH327" s="80"/>
      <c r="AI327" s="80"/>
      <c r="AJ327" s="80"/>
      <c r="AK327" s="80"/>
    </row>
    <row r="328" spans="1:37" ht="12.75">
      <c r="A328" s="217"/>
      <c r="B328" s="218"/>
      <c r="C328" s="217"/>
      <c r="D328" s="217"/>
      <c r="E328" s="217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  <c r="AA328" s="80"/>
      <c r="AB328" s="80"/>
      <c r="AC328" s="80"/>
      <c r="AD328" s="80"/>
      <c r="AE328" s="80"/>
      <c r="AF328" s="80"/>
      <c r="AG328" s="80"/>
      <c r="AH328" s="80"/>
      <c r="AI328" s="80"/>
      <c r="AJ328" s="80"/>
      <c r="AK328" s="80"/>
    </row>
    <row r="329" spans="1:37" ht="12.75">
      <c r="A329" s="217"/>
      <c r="B329" s="218"/>
      <c r="C329" s="217"/>
      <c r="D329" s="217"/>
      <c r="E329" s="217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  <c r="AJ329" s="80"/>
      <c r="AK329" s="80"/>
    </row>
    <row r="330" spans="1:37" ht="12.75">
      <c r="A330" s="217"/>
      <c r="B330" s="218"/>
      <c r="C330" s="217"/>
      <c r="D330" s="217"/>
      <c r="E330" s="217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  <c r="AA330" s="80"/>
      <c r="AB330" s="80"/>
      <c r="AC330" s="80"/>
      <c r="AD330" s="80"/>
      <c r="AE330" s="80"/>
      <c r="AF330" s="80"/>
      <c r="AG330" s="80"/>
      <c r="AH330" s="80"/>
      <c r="AI330" s="80"/>
      <c r="AJ330" s="80"/>
      <c r="AK330" s="80"/>
    </row>
    <row r="331" spans="1:37" ht="12.75">
      <c r="A331" s="217"/>
      <c r="B331" s="218"/>
      <c r="C331" s="217"/>
      <c r="D331" s="217"/>
      <c r="E331" s="217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80"/>
      <c r="AI331" s="80"/>
      <c r="AJ331" s="80"/>
      <c r="AK331" s="80"/>
    </row>
    <row r="332" spans="1:37" ht="12.75">
      <c r="A332" s="217"/>
      <c r="B332" s="218"/>
      <c r="C332" s="217"/>
      <c r="D332" s="217"/>
      <c r="E332" s="217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  <c r="AA332" s="80"/>
      <c r="AB332" s="80"/>
      <c r="AC332" s="80"/>
      <c r="AD332" s="80"/>
      <c r="AE332" s="80"/>
      <c r="AF332" s="80"/>
      <c r="AG332" s="80"/>
      <c r="AH332" s="80"/>
      <c r="AI332" s="80"/>
      <c r="AJ332" s="80"/>
      <c r="AK332" s="80"/>
    </row>
    <row r="333" spans="1:37" ht="12.75">
      <c r="A333" s="217"/>
      <c r="B333" s="218"/>
      <c r="C333" s="217"/>
      <c r="D333" s="217"/>
      <c r="E333" s="217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  <c r="AH333" s="80"/>
      <c r="AI333" s="80"/>
      <c r="AJ333" s="80"/>
      <c r="AK333" s="80"/>
    </row>
    <row r="334" spans="1:37" ht="12.75">
      <c r="A334" s="217"/>
      <c r="B334" s="218"/>
      <c r="C334" s="217"/>
      <c r="D334" s="217"/>
      <c r="E334" s="217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0"/>
      <c r="AD334" s="80"/>
      <c r="AE334" s="80"/>
      <c r="AF334" s="80"/>
      <c r="AG334" s="80"/>
      <c r="AH334" s="80"/>
      <c r="AI334" s="80"/>
      <c r="AJ334" s="80"/>
      <c r="AK334" s="80"/>
    </row>
    <row r="335" spans="1:37" ht="12.75">
      <c r="A335" s="217"/>
      <c r="B335" s="218"/>
      <c r="C335" s="217"/>
      <c r="D335" s="217"/>
      <c r="E335" s="217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  <c r="AJ335" s="80"/>
      <c r="AK335" s="80"/>
    </row>
    <row r="336" spans="1:37" ht="12.75">
      <c r="A336" s="217"/>
      <c r="B336" s="218"/>
      <c r="C336" s="217"/>
      <c r="D336" s="217"/>
      <c r="E336" s="217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  <c r="AA336" s="80"/>
      <c r="AB336" s="80"/>
      <c r="AC336" s="80"/>
      <c r="AD336" s="80"/>
      <c r="AE336" s="80"/>
      <c r="AF336" s="80"/>
      <c r="AG336" s="80"/>
      <c r="AH336" s="80"/>
      <c r="AI336" s="80"/>
      <c r="AJ336" s="80"/>
      <c r="AK336" s="80"/>
    </row>
    <row r="337" spans="1:37" ht="12.75">
      <c r="A337" s="217"/>
      <c r="B337" s="218"/>
      <c r="C337" s="217"/>
      <c r="D337" s="217"/>
      <c r="E337" s="217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  <c r="AH337" s="80"/>
      <c r="AI337" s="80"/>
      <c r="AJ337" s="80"/>
      <c r="AK337" s="80"/>
    </row>
    <row r="338" spans="1:37" ht="12.75">
      <c r="A338" s="217"/>
      <c r="B338" s="218"/>
      <c r="C338" s="217"/>
      <c r="D338" s="217"/>
      <c r="E338" s="217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  <c r="AI338" s="80"/>
      <c r="AJ338" s="80"/>
      <c r="AK338" s="80"/>
    </row>
    <row r="339" spans="1:37" ht="45.75" customHeight="1">
      <c r="A339" s="217"/>
      <c r="B339" s="218"/>
      <c r="C339" s="217"/>
      <c r="D339" s="217"/>
      <c r="E339" s="217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  <c r="AJ339" s="80"/>
      <c r="AK339" s="80"/>
    </row>
    <row r="340" spans="1:37" ht="12.75">
      <c r="A340" s="217"/>
      <c r="B340" s="218"/>
      <c r="C340" s="217"/>
      <c r="D340" s="217"/>
      <c r="E340" s="217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  <c r="AI340" s="80"/>
      <c r="AJ340" s="80"/>
      <c r="AK340" s="80"/>
    </row>
    <row r="341" spans="1:37" ht="12.75">
      <c r="A341" s="217"/>
      <c r="B341" s="218"/>
      <c r="C341" s="217"/>
      <c r="D341" s="217"/>
      <c r="E341" s="217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  <c r="AH341" s="80"/>
      <c r="AI341" s="80"/>
      <c r="AJ341" s="80"/>
      <c r="AK341" s="80"/>
    </row>
    <row r="342" spans="1:37" ht="12.75">
      <c r="A342" s="217"/>
      <c r="B342" s="218"/>
      <c r="C342" s="217"/>
      <c r="D342" s="217"/>
      <c r="E342" s="217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  <c r="AJ342" s="80"/>
      <c r="AK342" s="80"/>
    </row>
    <row r="343" spans="1:37" ht="12.75">
      <c r="A343" s="217"/>
      <c r="B343" s="218"/>
      <c r="C343" s="217"/>
      <c r="D343" s="217"/>
      <c r="E343" s="217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  <c r="AJ343" s="80"/>
      <c r="AK343" s="80"/>
    </row>
    <row r="344" spans="1:37" ht="12.75">
      <c r="A344" s="217"/>
      <c r="B344" s="218"/>
      <c r="C344" s="217"/>
      <c r="D344" s="217"/>
      <c r="E344" s="217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  <c r="AJ344" s="80"/>
      <c r="AK344" s="80"/>
    </row>
    <row r="345" spans="1:37" ht="12.75">
      <c r="A345" s="217"/>
      <c r="B345" s="218"/>
      <c r="C345" s="217"/>
      <c r="D345" s="217"/>
      <c r="E345" s="217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  <c r="AJ345" s="80"/>
      <c r="AK345" s="80"/>
    </row>
    <row r="346" spans="1:37" ht="12.75">
      <c r="A346" s="217"/>
      <c r="B346" s="218"/>
      <c r="C346" s="217"/>
      <c r="D346" s="217"/>
      <c r="E346" s="217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  <c r="AA346" s="80"/>
      <c r="AB346" s="80"/>
      <c r="AC346" s="80"/>
      <c r="AD346" s="80"/>
      <c r="AE346" s="80"/>
      <c r="AF346" s="80"/>
      <c r="AG346" s="80"/>
      <c r="AH346" s="80"/>
      <c r="AI346" s="80"/>
      <c r="AJ346" s="80"/>
      <c r="AK346" s="80"/>
    </row>
    <row r="347" spans="1:37" ht="40.5" customHeight="1">
      <c r="A347" s="217"/>
      <c r="B347" s="218"/>
      <c r="C347" s="217"/>
      <c r="D347" s="217"/>
      <c r="E347" s="217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  <c r="AA347" s="80"/>
      <c r="AB347" s="80"/>
      <c r="AC347" s="80"/>
      <c r="AD347" s="80"/>
      <c r="AE347" s="80"/>
      <c r="AF347" s="80"/>
      <c r="AG347" s="80"/>
      <c r="AH347" s="80"/>
      <c r="AI347" s="80"/>
      <c r="AJ347" s="80"/>
      <c r="AK347" s="80"/>
    </row>
    <row r="348" spans="1:37" ht="12.75">
      <c r="A348" s="217"/>
      <c r="B348" s="218"/>
      <c r="C348" s="217"/>
      <c r="D348" s="217"/>
      <c r="E348" s="217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  <c r="AA348" s="80"/>
      <c r="AB348" s="80"/>
      <c r="AC348" s="80"/>
      <c r="AD348" s="80"/>
      <c r="AE348" s="80"/>
      <c r="AF348" s="80"/>
      <c r="AG348" s="80"/>
      <c r="AH348" s="80"/>
      <c r="AI348" s="80"/>
      <c r="AJ348" s="80"/>
      <c r="AK348" s="80"/>
    </row>
    <row r="349" spans="1:37" ht="12.75">
      <c r="A349" s="217"/>
      <c r="B349" s="218"/>
      <c r="C349" s="217"/>
      <c r="D349" s="217"/>
      <c r="E349" s="217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C349" s="80"/>
      <c r="AD349" s="80"/>
      <c r="AE349" s="80"/>
      <c r="AF349" s="80"/>
      <c r="AG349" s="80"/>
      <c r="AH349" s="80"/>
      <c r="AI349" s="80"/>
      <c r="AJ349" s="80"/>
      <c r="AK349" s="80"/>
    </row>
    <row r="350" spans="1:37" ht="12.75">
      <c r="A350" s="217"/>
      <c r="B350" s="218"/>
      <c r="C350" s="217"/>
      <c r="D350" s="217"/>
      <c r="E350" s="217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  <c r="AA350" s="80"/>
      <c r="AB350" s="80"/>
      <c r="AC350" s="80"/>
      <c r="AD350" s="80"/>
      <c r="AE350" s="80"/>
      <c r="AF350" s="80"/>
      <c r="AG350" s="80"/>
      <c r="AH350" s="80"/>
      <c r="AI350" s="80"/>
      <c r="AJ350" s="80"/>
      <c r="AK350" s="80"/>
    </row>
    <row r="351" spans="1:37" ht="12.75">
      <c r="A351" s="217"/>
      <c r="B351" s="218"/>
      <c r="C351" s="217"/>
      <c r="D351" s="217"/>
      <c r="E351" s="217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  <c r="AA351" s="80"/>
      <c r="AB351" s="80"/>
      <c r="AC351" s="80"/>
      <c r="AD351" s="80"/>
      <c r="AE351" s="80"/>
      <c r="AF351" s="80"/>
      <c r="AG351" s="80"/>
      <c r="AH351" s="80"/>
      <c r="AI351" s="80"/>
      <c r="AJ351" s="80"/>
      <c r="AK351" s="80"/>
    </row>
    <row r="352" spans="1:37" ht="12.75">
      <c r="A352" s="217"/>
      <c r="B352" s="218"/>
      <c r="C352" s="217"/>
      <c r="D352" s="217"/>
      <c r="E352" s="217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  <c r="AA352" s="80"/>
      <c r="AB352" s="80"/>
      <c r="AC352" s="80"/>
      <c r="AD352" s="80"/>
      <c r="AE352" s="80"/>
      <c r="AF352" s="80"/>
      <c r="AG352" s="80"/>
      <c r="AH352" s="80"/>
      <c r="AI352" s="80"/>
      <c r="AJ352" s="80"/>
      <c r="AK352" s="80"/>
    </row>
    <row r="353" spans="1:37" ht="12.75">
      <c r="A353" s="217"/>
      <c r="B353" s="218"/>
      <c r="C353" s="217"/>
      <c r="D353" s="217"/>
      <c r="E353" s="217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  <c r="AA353" s="80"/>
      <c r="AB353" s="80"/>
      <c r="AC353" s="80"/>
      <c r="AD353" s="80"/>
      <c r="AE353" s="80"/>
      <c r="AF353" s="80"/>
      <c r="AG353" s="80"/>
      <c r="AH353" s="80"/>
      <c r="AI353" s="80"/>
      <c r="AJ353" s="80"/>
      <c r="AK353" s="80"/>
    </row>
    <row r="354" spans="1:37" ht="12.75">
      <c r="A354" s="217"/>
      <c r="B354" s="218"/>
      <c r="C354" s="217"/>
      <c r="D354" s="217"/>
      <c r="E354" s="217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  <c r="AA354" s="80"/>
      <c r="AB354" s="80"/>
      <c r="AC354" s="80"/>
      <c r="AD354" s="80"/>
      <c r="AE354" s="80"/>
      <c r="AF354" s="80"/>
      <c r="AG354" s="80"/>
      <c r="AH354" s="80"/>
      <c r="AI354" s="80"/>
      <c r="AJ354" s="80"/>
      <c r="AK354" s="80"/>
    </row>
    <row r="355" spans="1:37" ht="12.75">
      <c r="A355" s="217"/>
      <c r="B355" s="218"/>
      <c r="C355" s="217"/>
      <c r="D355" s="217"/>
      <c r="E355" s="217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  <c r="AA355" s="80"/>
      <c r="AB355" s="80"/>
      <c r="AC355" s="80"/>
      <c r="AD355" s="80"/>
      <c r="AE355" s="80"/>
      <c r="AF355" s="80"/>
      <c r="AG355" s="80"/>
      <c r="AH355" s="80"/>
      <c r="AI355" s="80"/>
      <c r="AJ355" s="80"/>
      <c r="AK355" s="80"/>
    </row>
    <row r="356" spans="1:37" ht="12.75">
      <c r="A356" s="217"/>
      <c r="B356" s="218"/>
      <c r="C356" s="217"/>
      <c r="D356" s="217"/>
      <c r="E356" s="217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  <c r="AA356" s="80"/>
      <c r="AB356" s="80"/>
      <c r="AC356" s="80"/>
      <c r="AD356" s="80"/>
      <c r="AE356" s="80"/>
      <c r="AF356" s="80"/>
      <c r="AG356" s="80"/>
      <c r="AH356" s="80"/>
      <c r="AI356" s="80"/>
      <c r="AJ356" s="80"/>
      <c r="AK356" s="80"/>
    </row>
    <row r="357" spans="1:37" ht="12.75">
      <c r="A357" s="217"/>
      <c r="B357" s="218"/>
      <c r="C357" s="217"/>
      <c r="D357" s="217"/>
      <c r="E357" s="217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  <c r="AA357" s="80"/>
      <c r="AB357" s="80"/>
      <c r="AC357" s="80"/>
      <c r="AD357" s="80"/>
      <c r="AE357" s="80"/>
      <c r="AF357" s="80"/>
      <c r="AG357" s="80"/>
      <c r="AH357" s="80"/>
      <c r="AI357" s="80"/>
      <c r="AJ357" s="80"/>
      <c r="AK357" s="80"/>
    </row>
    <row r="358" spans="1:37" ht="12.75">
      <c r="A358" s="217"/>
      <c r="B358" s="218"/>
      <c r="C358" s="217"/>
      <c r="D358" s="217"/>
      <c r="E358" s="217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  <c r="AA358" s="80"/>
      <c r="AB358" s="80"/>
      <c r="AC358" s="80"/>
      <c r="AD358" s="80"/>
      <c r="AE358" s="80"/>
      <c r="AF358" s="80"/>
      <c r="AG358" s="80"/>
      <c r="AH358" s="80"/>
      <c r="AI358" s="80"/>
      <c r="AJ358" s="80"/>
      <c r="AK358" s="80"/>
    </row>
    <row r="359" spans="1:37" ht="12.75">
      <c r="A359" s="217"/>
      <c r="B359" s="218"/>
      <c r="C359" s="217"/>
      <c r="D359" s="217"/>
      <c r="E359" s="217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  <c r="AA359" s="80"/>
      <c r="AB359" s="80"/>
      <c r="AC359" s="80"/>
      <c r="AD359" s="80"/>
      <c r="AE359" s="80"/>
      <c r="AF359" s="80"/>
      <c r="AG359" s="80"/>
      <c r="AH359" s="80"/>
      <c r="AI359" s="80"/>
      <c r="AJ359" s="80"/>
      <c r="AK359" s="80"/>
    </row>
    <row r="360" spans="1:37" ht="12.75">
      <c r="A360" s="217"/>
      <c r="B360" s="218"/>
      <c r="C360" s="217"/>
      <c r="D360" s="217"/>
      <c r="E360" s="217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  <c r="AA360" s="80"/>
      <c r="AB360" s="80"/>
      <c r="AC360" s="80"/>
      <c r="AD360" s="80"/>
      <c r="AE360" s="80"/>
      <c r="AF360" s="80"/>
      <c r="AG360" s="80"/>
      <c r="AH360" s="80"/>
      <c r="AI360" s="80"/>
      <c r="AJ360" s="80"/>
      <c r="AK360" s="80"/>
    </row>
    <row r="361" spans="1:37" ht="12.75">
      <c r="A361" s="217"/>
      <c r="B361" s="218"/>
      <c r="C361" s="217"/>
      <c r="D361" s="217"/>
      <c r="E361" s="217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  <c r="AA361" s="80"/>
      <c r="AB361" s="80"/>
      <c r="AC361" s="80"/>
      <c r="AD361" s="80"/>
      <c r="AE361" s="80"/>
      <c r="AF361" s="80"/>
      <c r="AG361" s="80"/>
      <c r="AH361" s="80"/>
      <c r="AI361" s="80"/>
      <c r="AJ361" s="80"/>
      <c r="AK361" s="80"/>
    </row>
    <row r="362" spans="1:37" ht="12.75">
      <c r="A362" s="217"/>
      <c r="B362" s="218"/>
      <c r="C362" s="217"/>
      <c r="D362" s="217"/>
      <c r="E362" s="217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  <c r="AA362" s="80"/>
      <c r="AB362" s="80"/>
      <c r="AC362" s="80"/>
      <c r="AD362" s="80"/>
      <c r="AE362" s="80"/>
      <c r="AF362" s="80"/>
      <c r="AG362" s="80"/>
      <c r="AH362" s="80"/>
      <c r="AI362" s="80"/>
      <c r="AJ362" s="80"/>
      <c r="AK362" s="80"/>
    </row>
    <row r="363" spans="1:37" ht="12.75">
      <c r="A363" s="217"/>
      <c r="B363" s="218"/>
      <c r="C363" s="217"/>
      <c r="D363" s="217"/>
      <c r="E363" s="217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  <c r="AA363" s="80"/>
      <c r="AB363" s="80"/>
      <c r="AC363" s="80"/>
      <c r="AD363" s="80"/>
      <c r="AE363" s="80"/>
      <c r="AF363" s="80"/>
      <c r="AG363" s="80"/>
      <c r="AH363" s="80"/>
      <c r="AI363" s="80"/>
      <c r="AJ363" s="80"/>
      <c r="AK363" s="80"/>
    </row>
    <row r="364" spans="1:37" ht="12.75">
      <c r="A364" s="217"/>
      <c r="B364" s="218"/>
      <c r="C364" s="217"/>
      <c r="D364" s="217"/>
      <c r="E364" s="217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  <c r="AA364" s="80"/>
      <c r="AB364" s="80"/>
      <c r="AC364" s="80"/>
      <c r="AD364" s="80"/>
      <c r="AE364" s="80"/>
      <c r="AF364" s="80"/>
      <c r="AG364" s="80"/>
      <c r="AH364" s="80"/>
      <c r="AI364" s="80"/>
      <c r="AJ364" s="80"/>
      <c r="AK364" s="80"/>
    </row>
    <row r="365" spans="1:37" ht="12.75">
      <c r="A365" s="217"/>
      <c r="B365" s="218"/>
      <c r="C365" s="217"/>
      <c r="D365" s="217"/>
      <c r="E365" s="217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  <c r="AA365" s="80"/>
      <c r="AB365" s="80"/>
      <c r="AC365" s="80"/>
      <c r="AD365" s="80"/>
      <c r="AE365" s="80"/>
      <c r="AF365" s="80"/>
      <c r="AG365" s="80"/>
      <c r="AH365" s="80"/>
      <c r="AI365" s="80"/>
      <c r="AJ365" s="80"/>
      <c r="AK365" s="80"/>
    </row>
    <row r="366" spans="1:37" ht="12.75">
      <c r="A366" s="217"/>
      <c r="B366" s="218"/>
      <c r="C366" s="217"/>
      <c r="D366" s="217"/>
      <c r="E366" s="217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  <c r="AI366" s="80"/>
      <c r="AJ366" s="80"/>
      <c r="AK366" s="80"/>
    </row>
    <row r="367" spans="1:37" ht="12.75">
      <c r="A367" s="217"/>
      <c r="B367" s="218"/>
      <c r="C367" s="217"/>
      <c r="D367" s="217"/>
      <c r="E367" s="217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  <c r="AA367" s="80"/>
      <c r="AB367" s="80"/>
      <c r="AC367" s="80"/>
      <c r="AD367" s="80"/>
      <c r="AE367" s="80"/>
      <c r="AF367" s="80"/>
      <c r="AG367" s="80"/>
      <c r="AH367" s="80"/>
      <c r="AI367" s="80"/>
      <c r="AJ367" s="80"/>
      <c r="AK367" s="80"/>
    </row>
    <row r="368" spans="1:37" ht="12.75">
      <c r="A368" s="217"/>
      <c r="B368" s="218"/>
      <c r="C368" s="217"/>
      <c r="D368" s="217"/>
      <c r="E368" s="217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  <c r="AA368" s="80"/>
      <c r="AB368" s="80"/>
      <c r="AC368" s="80"/>
      <c r="AD368" s="80"/>
      <c r="AE368" s="80"/>
      <c r="AF368" s="80"/>
      <c r="AG368" s="80"/>
      <c r="AH368" s="80"/>
      <c r="AI368" s="80"/>
      <c r="AJ368" s="80"/>
      <c r="AK368" s="80"/>
    </row>
    <row r="369" spans="1:37" ht="12.75">
      <c r="A369" s="217"/>
      <c r="B369" s="218"/>
      <c r="C369" s="217"/>
      <c r="D369" s="217"/>
      <c r="E369" s="217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  <c r="AA369" s="80"/>
      <c r="AB369" s="80"/>
      <c r="AC369" s="80"/>
      <c r="AD369" s="80"/>
      <c r="AE369" s="80"/>
      <c r="AF369" s="80"/>
      <c r="AG369" s="80"/>
      <c r="AH369" s="80"/>
      <c r="AI369" s="80"/>
      <c r="AJ369" s="80"/>
      <c r="AK369" s="80"/>
    </row>
    <row r="370" spans="1:37" ht="12.75">
      <c r="A370" s="217"/>
      <c r="B370" s="218"/>
      <c r="C370" s="217"/>
      <c r="D370" s="217"/>
      <c r="E370" s="217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  <c r="AA370" s="80"/>
      <c r="AB370" s="80"/>
      <c r="AC370" s="80"/>
      <c r="AD370" s="80"/>
      <c r="AE370" s="80"/>
      <c r="AF370" s="80"/>
      <c r="AG370" s="80"/>
      <c r="AH370" s="80"/>
      <c r="AI370" s="80"/>
      <c r="AJ370" s="80"/>
      <c r="AK370" s="80"/>
    </row>
    <row r="371" spans="1:37" ht="12.75">
      <c r="A371" s="217"/>
      <c r="B371" s="218"/>
      <c r="C371" s="217"/>
      <c r="D371" s="217"/>
      <c r="E371" s="217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  <c r="AI371" s="80"/>
      <c r="AJ371" s="80"/>
      <c r="AK371" s="80"/>
    </row>
    <row r="372" spans="1:37" ht="12.75">
      <c r="A372" s="217"/>
      <c r="B372" s="218"/>
      <c r="C372" s="217"/>
      <c r="D372" s="217"/>
      <c r="E372" s="217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  <c r="AJ372" s="80"/>
      <c r="AK372" s="80"/>
    </row>
    <row r="373" spans="1:37" ht="12.75">
      <c r="A373" s="217"/>
      <c r="B373" s="218"/>
      <c r="C373" s="217"/>
      <c r="D373" s="217"/>
      <c r="E373" s="217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  <c r="AA373" s="80"/>
      <c r="AB373" s="80"/>
      <c r="AC373" s="80"/>
      <c r="AD373" s="80"/>
      <c r="AE373" s="80"/>
      <c r="AF373" s="80"/>
      <c r="AG373" s="80"/>
      <c r="AH373" s="80"/>
      <c r="AI373" s="80"/>
      <c r="AJ373" s="80"/>
      <c r="AK373" s="80"/>
    </row>
    <row r="374" spans="1:37" ht="12.75">
      <c r="A374" s="217"/>
      <c r="B374" s="218"/>
      <c r="C374" s="217"/>
      <c r="D374" s="217"/>
      <c r="E374" s="217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  <c r="AJ374" s="80"/>
      <c r="AK374" s="80"/>
    </row>
    <row r="375" spans="1:37" ht="29.25" customHeight="1">
      <c r="A375" s="217"/>
      <c r="B375" s="218"/>
      <c r="C375" s="217"/>
      <c r="D375" s="217"/>
      <c r="E375" s="217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  <c r="AJ375" s="80"/>
      <c r="AK375" s="80"/>
    </row>
    <row r="376" spans="1:37" ht="12.75">
      <c r="A376" s="217"/>
      <c r="B376" s="218"/>
      <c r="C376" s="217"/>
      <c r="D376" s="217"/>
      <c r="E376" s="217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  <c r="AJ376" s="80"/>
      <c r="AK376" s="80"/>
    </row>
    <row r="377" spans="1:37" ht="12.75">
      <c r="A377" s="217"/>
      <c r="B377" s="218"/>
      <c r="C377" s="217"/>
      <c r="D377" s="217"/>
      <c r="E377" s="217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  <c r="AI377" s="80"/>
      <c r="AJ377" s="80"/>
      <c r="AK377" s="80"/>
    </row>
    <row r="378" spans="1:37" ht="12.75">
      <c r="A378" s="217"/>
      <c r="B378" s="218"/>
      <c r="C378" s="217"/>
      <c r="D378" s="217"/>
      <c r="E378" s="217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  <c r="AA378" s="80"/>
      <c r="AB378" s="80"/>
      <c r="AC378" s="80"/>
      <c r="AD378" s="80"/>
      <c r="AE378" s="80"/>
      <c r="AF378" s="80"/>
      <c r="AG378" s="80"/>
      <c r="AH378" s="80"/>
      <c r="AI378" s="80"/>
      <c r="AJ378" s="80"/>
      <c r="AK378" s="80"/>
    </row>
    <row r="379" spans="1:37" ht="26.25" customHeight="1">
      <c r="A379" s="217"/>
      <c r="B379" s="218"/>
      <c r="C379" s="217"/>
      <c r="D379" s="217"/>
      <c r="E379" s="217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  <c r="AJ379" s="80"/>
      <c r="AK379" s="80"/>
    </row>
    <row r="380" spans="1:37" ht="12.75">
      <c r="A380" s="217"/>
      <c r="B380" s="218"/>
      <c r="C380" s="217"/>
      <c r="D380" s="217"/>
      <c r="E380" s="217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  <c r="AA380" s="80"/>
      <c r="AB380" s="80"/>
      <c r="AC380" s="80"/>
      <c r="AD380" s="80"/>
      <c r="AE380" s="80"/>
      <c r="AF380" s="80"/>
      <c r="AG380" s="80"/>
      <c r="AH380" s="80"/>
      <c r="AI380" s="80"/>
      <c r="AJ380" s="80"/>
      <c r="AK380" s="80"/>
    </row>
    <row r="381" spans="1:37" ht="12.75">
      <c r="A381" s="217"/>
      <c r="B381" s="218"/>
      <c r="C381" s="217"/>
      <c r="D381" s="217"/>
      <c r="E381" s="217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  <c r="AI381" s="80"/>
      <c r="AJ381" s="80"/>
      <c r="AK381" s="80"/>
    </row>
    <row r="382" spans="1:37" ht="12.75">
      <c r="A382" s="217"/>
      <c r="B382" s="218"/>
      <c r="C382" s="217"/>
      <c r="D382" s="217"/>
      <c r="E382" s="217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  <c r="AA382" s="80"/>
      <c r="AB382" s="80"/>
      <c r="AC382" s="80"/>
      <c r="AD382" s="80"/>
      <c r="AE382" s="80"/>
      <c r="AF382" s="80"/>
      <c r="AG382" s="80"/>
      <c r="AH382" s="80"/>
      <c r="AI382" s="80"/>
      <c r="AJ382" s="80"/>
      <c r="AK382" s="80"/>
    </row>
    <row r="383" spans="1:37" ht="18" customHeight="1">
      <c r="A383" s="217"/>
      <c r="B383" s="218"/>
      <c r="C383" s="217"/>
      <c r="D383" s="217"/>
      <c r="E383" s="217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  <c r="AA383" s="80"/>
      <c r="AB383" s="80"/>
      <c r="AC383" s="80"/>
      <c r="AD383" s="80"/>
      <c r="AE383" s="80"/>
      <c r="AF383" s="80"/>
      <c r="AG383" s="80"/>
      <c r="AH383" s="80"/>
      <c r="AI383" s="80"/>
      <c r="AJ383" s="80"/>
      <c r="AK383" s="80"/>
    </row>
    <row r="384" spans="1:37" ht="12.75">
      <c r="A384" s="217"/>
      <c r="B384" s="218"/>
      <c r="C384" s="217"/>
      <c r="D384" s="217"/>
      <c r="E384" s="217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  <c r="AA384" s="80"/>
      <c r="AB384" s="80"/>
      <c r="AC384" s="80"/>
      <c r="AD384" s="80"/>
      <c r="AE384" s="80"/>
      <c r="AF384" s="80"/>
      <c r="AG384" s="80"/>
      <c r="AH384" s="80"/>
      <c r="AI384" s="80"/>
      <c r="AJ384" s="80"/>
      <c r="AK384" s="80"/>
    </row>
    <row r="385" spans="1:37" ht="12.75">
      <c r="A385" s="217"/>
      <c r="B385" s="218"/>
      <c r="C385" s="217"/>
      <c r="D385" s="217"/>
      <c r="E385" s="217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  <c r="AA385" s="80"/>
      <c r="AB385" s="80"/>
      <c r="AC385" s="80"/>
      <c r="AD385" s="80"/>
      <c r="AE385" s="80"/>
      <c r="AF385" s="80"/>
      <c r="AG385" s="80"/>
      <c r="AH385" s="80"/>
      <c r="AI385" s="80"/>
      <c r="AJ385" s="80"/>
      <c r="AK385" s="80"/>
    </row>
    <row r="386" spans="1:37" ht="12.75">
      <c r="A386" s="217"/>
      <c r="B386" s="218"/>
      <c r="C386" s="217"/>
      <c r="D386" s="217"/>
      <c r="E386" s="217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  <c r="AA386" s="80"/>
      <c r="AB386" s="80"/>
      <c r="AC386" s="80"/>
      <c r="AD386" s="80"/>
      <c r="AE386" s="80"/>
      <c r="AF386" s="80"/>
      <c r="AG386" s="80"/>
      <c r="AH386" s="80"/>
      <c r="AI386" s="80"/>
      <c r="AJ386" s="80"/>
      <c r="AK386" s="80"/>
    </row>
    <row r="387" spans="1:37" ht="14.25" customHeight="1">
      <c r="A387" s="217"/>
      <c r="B387" s="218"/>
      <c r="C387" s="217"/>
      <c r="D387" s="217"/>
      <c r="E387" s="217"/>
      <c r="F387" s="7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  <c r="AA387" s="80"/>
      <c r="AB387" s="80"/>
      <c r="AC387" s="80"/>
      <c r="AD387" s="80"/>
      <c r="AE387" s="80"/>
      <c r="AF387" s="80"/>
      <c r="AG387" s="80"/>
      <c r="AH387" s="80"/>
      <c r="AI387" s="80"/>
      <c r="AJ387" s="80"/>
      <c r="AK387" s="80"/>
    </row>
    <row r="388" spans="1:37" ht="18" customHeight="1">
      <c r="A388" s="217"/>
      <c r="B388" s="218"/>
      <c r="C388" s="217"/>
      <c r="D388" s="217"/>
      <c r="E388" s="217"/>
      <c r="F388" s="7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  <c r="AA388" s="80"/>
      <c r="AB388" s="80"/>
      <c r="AC388" s="80"/>
      <c r="AD388" s="80"/>
      <c r="AE388" s="80"/>
      <c r="AF388" s="80"/>
      <c r="AG388" s="80"/>
      <c r="AH388" s="80"/>
      <c r="AI388" s="80"/>
      <c r="AJ388" s="80"/>
      <c r="AK388" s="80"/>
    </row>
    <row r="389" spans="1:37" ht="12" customHeight="1">
      <c r="A389" s="217"/>
      <c r="B389" s="218"/>
      <c r="C389" s="217"/>
      <c r="D389" s="217"/>
      <c r="E389" s="217"/>
      <c r="F389" s="7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  <c r="AA389" s="80"/>
      <c r="AB389" s="80"/>
      <c r="AC389" s="80"/>
      <c r="AD389" s="80"/>
      <c r="AE389" s="80"/>
      <c r="AF389" s="80"/>
      <c r="AG389" s="80"/>
      <c r="AH389" s="80"/>
      <c r="AI389" s="80"/>
      <c r="AJ389" s="80"/>
      <c r="AK389" s="80"/>
    </row>
    <row r="390" spans="1:37" ht="14.25" customHeight="1">
      <c r="A390" s="217"/>
      <c r="B390" s="218"/>
      <c r="C390" s="217"/>
      <c r="D390" s="217"/>
      <c r="E390" s="217"/>
      <c r="F390" s="7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  <c r="AA390" s="80"/>
      <c r="AB390" s="80"/>
      <c r="AC390" s="80"/>
      <c r="AD390" s="80"/>
      <c r="AE390" s="80"/>
      <c r="AF390" s="80"/>
      <c r="AG390" s="80"/>
      <c r="AH390" s="80"/>
      <c r="AI390" s="80"/>
      <c r="AJ390" s="80"/>
      <c r="AK390" s="80"/>
    </row>
    <row r="391" spans="1:37" ht="40.5" customHeight="1">
      <c r="A391" s="217"/>
      <c r="B391" s="218"/>
      <c r="C391" s="217"/>
      <c r="D391" s="217"/>
      <c r="E391" s="217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  <c r="AA391" s="80"/>
      <c r="AB391" s="80"/>
      <c r="AC391" s="80"/>
      <c r="AD391" s="80"/>
      <c r="AE391" s="80"/>
      <c r="AF391" s="80"/>
      <c r="AG391" s="80"/>
      <c r="AH391" s="80"/>
      <c r="AI391" s="80"/>
      <c r="AJ391" s="80"/>
      <c r="AK391" s="80"/>
    </row>
    <row r="392" spans="1:37" ht="12.75">
      <c r="A392" s="217"/>
      <c r="B392" s="218"/>
      <c r="C392" s="217"/>
      <c r="D392" s="217"/>
      <c r="E392" s="217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  <c r="AA392" s="80"/>
      <c r="AB392" s="80"/>
      <c r="AC392" s="80"/>
      <c r="AD392" s="80"/>
      <c r="AE392" s="80"/>
      <c r="AF392" s="80"/>
      <c r="AG392" s="80"/>
      <c r="AH392" s="80"/>
      <c r="AI392" s="80"/>
      <c r="AJ392" s="80"/>
      <c r="AK392" s="80"/>
    </row>
    <row r="393" spans="1:37" ht="12.75">
      <c r="A393" s="217"/>
      <c r="B393" s="218"/>
      <c r="C393" s="217"/>
      <c r="D393" s="217"/>
      <c r="E393" s="217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  <c r="AA393" s="80"/>
      <c r="AB393" s="80"/>
      <c r="AC393" s="80"/>
      <c r="AD393" s="80"/>
      <c r="AE393" s="80"/>
      <c r="AF393" s="80"/>
      <c r="AG393" s="80"/>
      <c r="AH393" s="80"/>
      <c r="AI393" s="80"/>
      <c r="AJ393" s="80"/>
      <c r="AK393" s="80"/>
    </row>
    <row r="394" spans="1:37" ht="12.75">
      <c r="A394" s="217"/>
      <c r="B394" s="218"/>
      <c r="C394" s="217"/>
      <c r="D394" s="217"/>
      <c r="E394" s="217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  <c r="AA394" s="80"/>
      <c r="AB394" s="80"/>
      <c r="AC394" s="80"/>
      <c r="AD394" s="80"/>
      <c r="AE394" s="80"/>
      <c r="AF394" s="80"/>
      <c r="AG394" s="80"/>
      <c r="AH394" s="80"/>
      <c r="AI394" s="80"/>
      <c r="AJ394" s="80"/>
      <c r="AK394" s="80"/>
    </row>
    <row r="395" spans="1:37" ht="12.75">
      <c r="A395" s="217"/>
      <c r="B395" s="218"/>
      <c r="C395" s="217"/>
      <c r="D395" s="217"/>
      <c r="E395" s="217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  <c r="AA395" s="80"/>
      <c r="AB395" s="80"/>
      <c r="AC395" s="80"/>
      <c r="AD395" s="80"/>
      <c r="AE395" s="80"/>
      <c r="AF395" s="80"/>
      <c r="AG395" s="80"/>
      <c r="AH395" s="80"/>
      <c r="AI395" s="80"/>
      <c r="AJ395" s="80"/>
      <c r="AK395" s="80"/>
    </row>
    <row r="396" spans="1:37" ht="12.75">
      <c r="A396" s="217"/>
      <c r="B396" s="218"/>
      <c r="C396" s="217"/>
      <c r="D396" s="217"/>
      <c r="E396" s="217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  <c r="AA396" s="80"/>
      <c r="AB396" s="80"/>
      <c r="AC396" s="80"/>
      <c r="AD396" s="80"/>
      <c r="AE396" s="80"/>
      <c r="AF396" s="80"/>
      <c r="AG396" s="80"/>
      <c r="AH396" s="80"/>
      <c r="AI396" s="80"/>
      <c r="AJ396" s="80"/>
      <c r="AK396" s="80"/>
    </row>
    <row r="397" spans="1:37" ht="12.75">
      <c r="A397" s="217"/>
      <c r="B397" s="218"/>
      <c r="C397" s="217"/>
      <c r="D397" s="217"/>
      <c r="E397" s="217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  <c r="AA397" s="80"/>
      <c r="AB397" s="80"/>
      <c r="AC397" s="80"/>
      <c r="AD397" s="80"/>
      <c r="AE397" s="80"/>
      <c r="AF397" s="80"/>
      <c r="AG397" s="80"/>
      <c r="AH397" s="80"/>
      <c r="AI397" s="80"/>
      <c r="AJ397" s="80"/>
      <c r="AK397" s="80"/>
    </row>
    <row r="398" spans="1:37" ht="12.75">
      <c r="A398" s="217"/>
      <c r="B398" s="218"/>
      <c r="C398" s="217"/>
      <c r="D398" s="217"/>
      <c r="E398" s="217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  <c r="AA398" s="80"/>
      <c r="AB398" s="80"/>
      <c r="AC398" s="80"/>
      <c r="AD398" s="80"/>
      <c r="AE398" s="80"/>
      <c r="AF398" s="80"/>
      <c r="AG398" s="80"/>
      <c r="AH398" s="80"/>
      <c r="AI398" s="80"/>
      <c r="AJ398" s="80"/>
      <c r="AK398" s="80"/>
    </row>
    <row r="399" spans="1:37" ht="12.75">
      <c r="A399" s="217"/>
      <c r="B399" s="218"/>
      <c r="C399" s="217"/>
      <c r="D399" s="217"/>
      <c r="E399" s="217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  <c r="AA399" s="80"/>
      <c r="AB399" s="80"/>
      <c r="AC399" s="80"/>
      <c r="AD399" s="80"/>
      <c r="AE399" s="80"/>
      <c r="AF399" s="80"/>
      <c r="AG399" s="80"/>
      <c r="AH399" s="80"/>
      <c r="AI399" s="80"/>
      <c r="AJ399" s="80"/>
      <c r="AK399" s="80"/>
    </row>
    <row r="400" spans="1:37" ht="12.75">
      <c r="A400" s="217"/>
      <c r="B400" s="218"/>
      <c r="C400" s="217"/>
      <c r="D400" s="217"/>
      <c r="E400" s="217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  <c r="AA400" s="80"/>
      <c r="AB400" s="80"/>
      <c r="AC400" s="80"/>
      <c r="AD400" s="80"/>
      <c r="AE400" s="80"/>
      <c r="AF400" s="80"/>
      <c r="AG400" s="80"/>
      <c r="AH400" s="80"/>
      <c r="AI400" s="80"/>
      <c r="AJ400" s="80"/>
      <c r="AK400" s="80"/>
    </row>
    <row r="401" spans="1:37" ht="12.75">
      <c r="A401" s="217"/>
      <c r="B401" s="218"/>
      <c r="C401" s="217"/>
      <c r="D401" s="217"/>
      <c r="E401" s="217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  <c r="AA401" s="80"/>
      <c r="AB401" s="80"/>
      <c r="AC401" s="80"/>
      <c r="AD401" s="80"/>
      <c r="AE401" s="80"/>
      <c r="AF401" s="80"/>
      <c r="AG401" s="80"/>
      <c r="AH401" s="80"/>
      <c r="AI401" s="80"/>
      <c r="AJ401" s="80"/>
      <c r="AK401" s="80"/>
    </row>
    <row r="402" spans="1:37" ht="12.75">
      <c r="A402" s="217"/>
      <c r="B402" s="218"/>
      <c r="C402" s="217"/>
      <c r="D402" s="217"/>
      <c r="E402" s="217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  <c r="AA402" s="80"/>
      <c r="AB402" s="80"/>
      <c r="AC402" s="80"/>
      <c r="AD402" s="80"/>
      <c r="AE402" s="80"/>
      <c r="AF402" s="80"/>
      <c r="AG402" s="80"/>
      <c r="AH402" s="80"/>
      <c r="AI402" s="80"/>
      <c r="AJ402" s="80"/>
      <c r="AK402" s="80"/>
    </row>
    <row r="403" spans="1:37" ht="12.75">
      <c r="A403" s="217"/>
      <c r="B403" s="218"/>
      <c r="C403" s="217"/>
      <c r="D403" s="217"/>
      <c r="E403" s="217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  <c r="AA403" s="80"/>
      <c r="AB403" s="80"/>
      <c r="AC403" s="80"/>
      <c r="AD403" s="80"/>
      <c r="AE403" s="80"/>
      <c r="AF403" s="80"/>
      <c r="AG403" s="80"/>
      <c r="AH403" s="80"/>
      <c r="AI403" s="80"/>
      <c r="AJ403" s="80"/>
      <c r="AK403" s="80"/>
    </row>
    <row r="404" spans="1:37" ht="12.75">
      <c r="A404" s="217"/>
      <c r="B404" s="218"/>
      <c r="C404" s="217"/>
      <c r="D404" s="217"/>
      <c r="E404" s="217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  <c r="AA404" s="80"/>
      <c r="AB404" s="80"/>
      <c r="AC404" s="80"/>
      <c r="AD404" s="80"/>
      <c r="AE404" s="80"/>
      <c r="AF404" s="80"/>
      <c r="AG404" s="80"/>
      <c r="AH404" s="80"/>
      <c r="AI404" s="80"/>
      <c r="AJ404" s="80"/>
      <c r="AK404" s="80"/>
    </row>
    <row r="405" spans="1:37" ht="12.75">
      <c r="A405" s="217"/>
      <c r="B405" s="218"/>
      <c r="C405" s="217"/>
      <c r="D405" s="217"/>
      <c r="E405" s="217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  <c r="AA405" s="80"/>
      <c r="AB405" s="80"/>
      <c r="AC405" s="80"/>
      <c r="AD405" s="80"/>
      <c r="AE405" s="80"/>
      <c r="AF405" s="80"/>
      <c r="AG405" s="80"/>
      <c r="AH405" s="80"/>
      <c r="AI405" s="80"/>
      <c r="AJ405" s="80"/>
      <c r="AK405" s="80"/>
    </row>
    <row r="406" spans="1:37" ht="12.75">
      <c r="A406" s="217"/>
      <c r="B406" s="218"/>
      <c r="C406" s="217"/>
      <c r="D406" s="217"/>
      <c r="E406" s="217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  <c r="AA406" s="80"/>
      <c r="AB406" s="80"/>
      <c r="AC406" s="80"/>
      <c r="AD406" s="80"/>
      <c r="AE406" s="80"/>
      <c r="AF406" s="80"/>
      <c r="AG406" s="80"/>
      <c r="AH406" s="80"/>
      <c r="AI406" s="80"/>
      <c r="AJ406" s="80"/>
      <c r="AK406" s="80"/>
    </row>
    <row r="407" spans="1:37" ht="12.75">
      <c r="A407" s="217"/>
      <c r="B407" s="218"/>
      <c r="C407" s="217"/>
      <c r="D407" s="217"/>
      <c r="E407" s="217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  <c r="AA407" s="80"/>
      <c r="AB407" s="80"/>
      <c r="AC407" s="80"/>
      <c r="AD407" s="80"/>
      <c r="AE407" s="80"/>
      <c r="AF407" s="80"/>
      <c r="AG407" s="80"/>
      <c r="AH407" s="80"/>
      <c r="AI407" s="80"/>
      <c r="AJ407" s="80"/>
      <c r="AK407" s="80"/>
    </row>
    <row r="408" spans="1:37" ht="12.75">
      <c r="A408" s="217"/>
      <c r="B408" s="218"/>
      <c r="C408" s="217"/>
      <c r="D408" s="217"/>
      <c r="E408" s="217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  <c r="AA408" s="80"/>
      <c r="AB408" s="80"/>
      <c r="AC408" s="80"/>
      <c r="AD408" s="80"/>
      <c r="AE408" s="80"/>
      <c r="AF408" s="80"/>
      <c r="AG408" s="80"/>
      <c r="AH408" s="80"/>
      <c r="AI408" s="80"/>
      <c r="AJ408" s="80"/>
      <c r="AK408" s="80"/>
    </row>
    <row r="409" spans="1:37" ht="12.75">
      <c r="A409" s="217"/>
      <c r="B409" s="218"/>
      <c r="C409" s="217"/>
      <c r="D409" s="217"/>
      <c r="E409" s="217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  <c r="AA409" s="80"/>
      <c r="AB409" s="80"/>
      <c r="AC409" s="80"/>
      <c r="AD409" s="80"/>
      <c r="AE409" s="80"/>
      <c r="AF409" s="80"/>
      <c r="AG409" s="80"/>
      <c r="AH409" s="80"/>
      <c r="AI409" s="80"/>
      <c r="AJ409" s="80"/>
      <c r="AK409" s="80"/>
    </row>
    <row r="410" spans="1:37" ht="12.75">
      <c r="A410" s="217"/>
      <c r="B410" s="218"/>
      <c r="C410" s="217"/>
      <c r="D410" s="217"/>
      <c r="E410" s="217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  <c r="AA410" s="80"/>
      <c r="AB410" s="80"/>
      <c r="AC410" s="80"/>
      <c r="AD410" s="80"/>
      <c r="AE410" s="80"/>
      <c r="AF410" s="80"/>
      <c r="AG410" s="80"/>
      <c r="AH410" s="80"/>
      <c r="AI410" s="80"/>
      <c r="AJ410" s="80"/>
      <c r="AK410" s="80"/>
    </row>
    <row r="411" spans="1:37" ht="12.75">
      <c r="A411" s="217"/>
      <c r="B411" s="218"/>
      <c r="C411" s="217"/>
      <c r="D411" s="217"/>
      <c r="E411" s="217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  <c r="AA411" s="80"/>
      <c r="AB411" s="80"/>
      <c r="AC411" s="80"/>
      <c r="AD411" s="80"/>
      <c r="AE411" s="80"/>
      <c r="AF411" s="80"/>
      <c r="AG411" s="80"/>
      <c r="AH411" s="80"/>
      <c r="AI411" s="80"/>
      <c r="AJ411" s="80"/>
      <c r="AK411" s="80"/>
    </row>
    <row r="412" spans="1:37" ht="12.75">
      <c r="A412" s="217"/>
      <c r="B412" s="218"/>
      <c r="C412" s="217"/>
      <c r="D412" s="217"/>
      <c r="E412" s="217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  <c r="AA412" s="80"/>
      <c r="AB412" s="80"/>
      <c r="AC412" s="80"/>
      <c r="AD412" s="80"/>
      <c r="AE412" s="80"/>
      <c r="AF412" s="80"/>
      <c r="AG412" s="80"/>
      <c r="AH412" s="80"/>
      <c r="AI412" s="80"/>
      <c r="AJ412" s="80"/>
      <c r="AK412" s="80"/>
    </row>
    <row r="413" spans="1:37" ht="12.75">
      <c r="A413" s="217"/>
      <c r="B413" s="218"/>
      <c r="C413" s="217"/>
      <c r="D413" s="217"/>
      <c r="E413" s="217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  <c r="AA413" s="80"/>
      <c r="AB413" s="80"/>
      <c r="AC413" s="80"/>
      <c r="AD413" s="80"/>
      <c r="AE413" s="80"/>
      <c r="AF413" s="80"/>
      <c r="AG413" s="80"/>
      <c r="AH413" s="80"/>
      <c r="AI413" s="80"/>
      <c r="AJ413" s="80"/>
      <c r="AK413" s="80"/>
    </row>
    <row r="414" spans="1:37" ht="12.75">
      <c r="A414" s="217"/>
      <c r="B414" s="218"/>
      <c r="C414" s="217"/>
      <c r="D414" s="217"/>
      <c r="E414" s="217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  <c r="AA414" s="80"/>
      <c r="AB414" s="80"/>
      <c r="AC414" s="80"/>
      <c r="AD414" s="80"/>
      <c r="AE414" s="80"/>
      <c r="AF414" s="80"/>
      <c r="AG414" s="80"/>
      <c r="AH414" s="80"/>
      <c r="AI414" s="80"/>
      <c r="AJ414" s="80"/>
      <c r="AK414" s="80"/>
    </row>
    <row r="415" spans="1:37" ht="12.75">
      <c r="A415" s="217"/>
      <c r="B415" s="218"/>
      <c r="C415" s="217"/>
      <c r="D415" s="217"/>
      <c r="E415" s="217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  <c r="AA415" s="80"/>
      <c r="AB415" s="80"/>
      <c r="AC415" s="80"/>
      <c r="AD415" s="80"/>
      <c r="AE415" s="80"/>
      <c r="AF415" s="80"/>
      <c r="AG415" s="80"/>
      <c r="AH415" s="80"/>
      <c r="AI415" s="80"/>
      <c r="AJ415" s="80"/>
      <c r="AK415" s="80"/>
    </row>
    <row r="416" spans="1:37" ht="12.75">
      <c r="A416" s="217"/>
      <c r="B416" s="218"/>
      <c r="C416" s="217"/>
      <c r="D416" s="217"/>
      <c r="E416" s="217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  <c r="AA416" s="80"/>
      <c r="AB416" s="80"/>
      <c r="AC416" s="80"/>
      <c r="AD416" s="80"/>
      <c r="AE416" s="80"/>
      <c r="AF416" s="80"/>
      <c r="AG416" s="80"/>
      <c r="AH416" s="80"/>
      <c r="AI416" s="80"/>
      <c r="AJ416" s="80"/>
      <c r="AK416" s="80"/>
    </row>
    <row r="417" spans="1:37" ht="12.75">
      <c r="A417" s="217"/>
      <c r="B417" s="218"/>
      <c r="C417" s="217"/>
      <c r="D417" s="217"/>
      <c r="E417" s="217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  <c r="Z417" s="80"/>
      <c r="AA417" s="80"/>
      <c r="AB417" s="80"/>
      <c r="AC417" s="80"/>
      <c r="AD417" s="80"/>
      <c r="AE417" s="80"/>
      <c r="AF417" s="80"/>
      <c r="AG417" s="80"/>
      <c r="AH417" s="80"/>
      <c r="AI417" s="80"/>
      <c r="AJ417" s="80"/>
      <c r="AK417" s="80"/>
    </row>
    <row r="418" spans="1:37" s="63" customFormat="1" ht="26.25" customHeight="1">
      <c r="A418" s="217"/>
      <c r="B418" s="218"/>
      <c r="C418" s="217"/>
      <c r="D418" s="217"/>
      <c r="E418" s="217"/>
      <c r="F418" s="181"/>
      <c r="G418" s="181"/>
      <c r="H418" s="181"/>
      <c r="I418" s="181"/>
      <c r="J418" s="181"/>
      <c r="K418" s="181"/>
      <c r="L418" s="181"/>
      <c r="M418" s="181"/>
      <c r="N418" s="181"/>
      <c r="O418" s="181"/>
      <c r="P418" s="181"/>
      <c r="Q418" s="181"/>
      <c r="R418" s="181"/>
      <c r="S418" s="181"/>
      <c r="T418" s="181"/>
      <c r="U418" s="181"/>
      <c r="V418" s="181"/>
      <c r="W418" s="181"/>
      <c r="X418" s="181"/>
      <c r="Y418" s="181"/>
      <c r="Z418" s="181"/>
      <c r="AA418" s="181"/>
      <c r="AB418" s="181"/>
      <c r="AC418" s="181"/>
      <c r="AD418" s="181"/>
      <c r="AE418" s="181"/>
      <c r="AF418" s="181"/>
      <c r="AG418" s="181"/>
      <c r="AH418" s="181"/>
      <c r="AI418" s="181"/>
      <c r="AJ418" s="181"/>
      <c r="AK418" s="181"/>
    </row>
    <row r="419" spans="1:37" ht="12.75">
      <c r="A419" s="217"/>
      <c r="B419" s="218"/>
      <c r="C419" s="217"/>
      <c r="D419" s="217"/>
      <c r="E419" s="217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  <c r="Z419" s="80"/>
      <c r="AA419" s="80"/>
      <c r="AB419" s="80"/>
      <c r="AC419" s="80"/>
      <c r="AD419" s="80"/>
      <c r="AE419" s="80"/>
      <c r="AF419" s="80"/>
      <c r="AG419" s="80"/>
      <c r="AH419" s="80"/>
      <c r="AI419" s="80"/>
      <c r="AJ419" s="80"/>
      <c r="AK419" s="80"/>
    </row>
    <row r="420" spans="1:37" ht="12.75">
      <c r="A420" s="217"/>
      <c r="B420" s="218"/>
      <c r="C420" s="217"/>
      <c r="D420" s="217"/>
      <c r="E420" s="217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  <c r="Z420" s="80"/>
      <c r="AA420" s="80"/>
      <c r="AB420" s="80"/>
      <c r="AC420" s="80"/>
      <c r="AD420" s="80"/>
      <c r="AE420" s="80"/>
      <c r="AF420" s="80"/>
      <c r="AG420" s="80"/>
      <c r="AH420" s="80"/>
      <c r="AI420" s="80"/>
      <c r="AJ420" s="80"/>
      <c r="AK420" s="80"/>
    </row>
    <row r="421" spans="1:37" ht="12.75">
      <c r="A421" s="217"/>
      <c r="B421" s="218"/>
      <c r="C421" s="217"/>
      <c r="D421" s="217"/>
      <c r="E421" s="217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  <c r="Z421" s="80"/>
      <c r="AA421" s="80"/>
      <c r="AB421" s="80"/>
      <c r="AC421" s="80"/>
      <c r="AD421" s="80"/>
      <c r="AE421" s="80"/>
      <c r="AF421" s="80"/>
      <c r="AG421" s="80"/>
      <c r="AH421" s="80"/>
      <c r="AI421" s="80"/>
      <c r="AJ421" s="80"/>
      <c r="AK421" s="80"/>
    </row>
    <row r="422" spans="1:37" ht="12.75">
      <c r="A422" s="217"/>
      <c r="B422" s="218"/>
      <c r="C422" s="217"/>
      <c r="D422" s="217"/>
      <c r="E422" s="217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  <c r="Z422" s="80"/>
      <c r="AA422" s="80"/>
      <c r="AB422" s="80"/>
      <c r="AC422" s="80"/>
      <c r="AD422" s="80"/>
      <c r="AE422" s="80"/>
      <c r="AF422" s="80"/>
      <c r="AG422" s="80"/>
      <c r="AH422" s="80"/>
      <c r="AI422" s="80"/>
      <c r="AJ422" s="80"/>
      <c r="AK422" s="80"/>
    </row>
    <row r="423" spans="1:37" ht="12.75">
      <c r="A423" s="217"/>
      <c r="B423" s="218"/>
      <c r="C423" s="217"/>
      <c r="D423" s="217"/>
      <c r="E423" s="217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  <c r="AA423" s="80"/>
      <c r="AB423" s="80"/>
      <c r="AC423" s="80"/>
      <c r="AD423" s="80"/>
      <c r="AE423" s="80"/>
      <c r="AF423" s="80"/>
      <c r="AG423" s="80"/>
      <c r="AH423" s="80"/>
      <c r="AI423" s="80"/>
      <c r="AJ423" s="80"/>
      <c r="AK423" s="80"/>
    </row>
    <row r="424" spans="1:37" ht="12.75">
      <c r="A424" s="217"/>
      <c r="B424" s="218"/>
      <c r="C424" s="217"/>
      <c r="D424" s="217"/>
      <c r="E424" s="217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  <c r="AA424" s="80"/>
      <c r="AB424" s="80"/>
      <c r="AC424" s="80"/>
      <c r="AD424" s="80"/>
      <c r="AE424" s="80"/>
      <c r="AF424" s="80"/>
      <c r="AG424" s="80"/>
      <c r="AH424" s="80"/>
      <c r="AI424" s="80"/>
      <c r="AJ424" s="80"/>
      <c r="AK424" s="80"/>
    </row>
    <row r="425" spans="1:37" ht="12.75">
      <c r="A425" s="217"/>
      <c r="B425" s="218"/>
      <c r="C425" s="217"/>
      <c r="D425" s="217"/>
      <c r="E425" s="217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  <c r="Z425" s="80"/>
      <c r="AA425" s="80"/>
      <c r="AB425" s="80"/>
      <c r="AC425" s="80"/>
      <c r="AD425" s="80"/>
      <c r="AE425" s="80"/>
      <c r="AF425" s="80"/>
      <c r="AG425" s="80"/>
      <c r="AH425" s="80"/>
      <c r="AI425" s="80"/>
      <c r="AJ425" s="80"/>
      <c r="AK425" s="80"/>
    </row>
    <row r="426" spans="1:37" ht="12.75">
      <c r="A426" s="217"/>
      <c r="B426" s="218"/>
      <c r="C426" s="217"/>
      <c r="D426" s="217"/>
      <c r="E426" s="217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  <c r="AA426" s="80"/>
      <c r="AB426" s="80"/>
      <c r="AC426" s="80"/>
      <c r="AD426" s="80"/>
      <c r="AE426" s="80"/>
      <c r="AF426" s="80"/>
      <c r="AG426" s="80"/>
      <c r="AH426" s="80"/>
      <c r="AI426" s="80"/>
      <c r="AJ426" s="80"/>
      <c r="AK426" s="80"/>
    </row>
    <row r="427" spans="1:37" ht="12.75">
      <c r="A427" s="217"/>
      <c r="B427" s="218"/>
      <c r="C427" s="217"/>
      <c r="D427" s="217"/>
      <c r="E427" s="217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  <c r="AA427" s="80"/>
      <c r="AB427" s="80"/>
      <c r="AC427" s="80"/>
      <c r="AD427" s="80"/>
      <c r="AE427" s="80"/>
      <c r="AF427" s="80"/>
      <c r="AG427" s="80"/>
      <c r="AH427" s="80"/>
      <c r="AI427" s="80"/>
      <c r="AJ427" s="80"/>
      <c r="AK427" s="80"/>
    </row>
    <row r="428" spans="1:37" ht="12.75">
      <c r="A428" s="217"/>
      <c r="B428" s="218"/>
      <c r="C428" s="217"/>
      <c r="D428" s="217"/>
      <c r="E428" s="217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  <c r="AA428" s="80"/>
      <c r="AB428" s="80"/>
      <c r="AC428" s="80"/>
      <c r="AD428" s="80"/>
      <c r="AE428" s="80"/>
      <c r="AF428" s="80"/>
      <c r="AG428" s="80"/>
      <c r="AH428" s="80"/>
      <c r="AI428" s="80"/>
      <c r="AJ428" s="80"/>
      <c r="AK428" s="80"/>
    </row>
    <row r="429" spans="1:37" ht="12.75">
      <c r="A429" s="217"/>
      <c r="B429" s="218"/>
      <c r="C429" s="217"/>
      <c r="D429" s="217"/>
      <c r="E429" s="217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  <c r="AA429" s="80"/>
      <c r="AB429" s="80"/>
      <c r="AC429" s="80"/>
      <c r="AD429" s="80"/>
      <c r="AE429" s="80"/>
      <c r="AF429" s="80"/>
      <c r="AG429" s="80"/>
      <c r="AH429" s="80"/>
      <c r="AI429" s="80"/>
      <c r="AJ429" s="80"/>
      <c r="AK429" s="80"/>
    </row>
    <row r="430" spans="1:37" ht="12.75">
      <c r="A430" s="217"/>
      <c r="B430" s="218"/>
      <c r="C430" s="217"/>
      <c r="D430" s="217"/>
      <c r="E430" s="217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  <c r="AA430" s="80"/>
      <c r="AB430" s="80"/>
      <c r="AC430" s="80"/>
      <c r="AD430" s="80"/>
      <c r="AE430" s="80"/>
      <c r="AF430" s="80"/>
      <c r="AG430" s="80"/>
      <c r="AH430" s="80"/>
      <c r="AI430" s="80"/>
      <c r="AJ430" s="80"/>
      <c r="AK430" s="80"/>
    </row>
    <row r="431" spans="1:37" ht="12.75">
      <c r="A431" s="217"/>
      <c r="B431" s="218"/>
      <c r="C431" s="217"/>
      <c r="D431" s="217"/>
      <c r="E431" s="217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  <c r="AA431" s="80"/>
      <c r="AB431" s="80"/>
      <c r="AC431" s="80"/>
      <c r="AD431" s="80"/>
      <c r="AE431" s="80"/>
      <c r="AF431" s="80"/>
      <c r="AG431" s="80"/>
      <c r="AH431" s="80"/>
      <c r="AI431" s="80"/>
      <c r="AJ431" s="80"/>
      <c r="AK431" s="80"/>
    </row>
    <row r="432" spans="1:37" ht="12.75" customHeight="1" hidden="1">
      <c r="A432" s="217"/>
      <c r="B432" s="218"/>
      <c r="C432" s="217"/>
      <c r="D432" s="217"/>
      <c r="E432" s="217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  <c r="AA432" s="80"/>
      <c r="AB432" s="80"/>
      <c r="AC432" s="80"/>
      <c r="AD432" s="80"/>
      <c r="AE432" s="80"/>
      <c r="AF432" s="80"/>
      <c r="AG432" s="80"/>
      <c r="AH432" s="80"/>
      <c r="AI432" s="80"/>
      <c r="AJ432" s="80"/>
      <c r="AK432" s="80"/>
    </row>
    <row r="433" spans="1:37" ht="12.75">
      <c r="A433" s="217"/>
      <c r="B433" s="218"/>
      <c r="C433" s="217"/>
      <c r="D433" s="217"/>
      <c r="E433" s="217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80"/>
      <c r="AI433" s="80"/>
      <c r="AJ433" s="80"/>
      <c r="AK433" s="80"/>
    </row>
    <row r="434" spans="1:37" ht="12.75">
      <c r="A434" s="217"/>
      <c r="B434" s="218"/>
      <c r="C434" s="217"/>
      <c r="D434" s="217"/>
      <c r="E434" s="217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  <c r="AA434" s="80"/>
      <c r="AB434" s="80"/>
      <c r="AC434" s="80"/>
      <c r="AD434" s="80"/>
      <c r="AE434" s="80"/>
      <c r="AF434" s="80"/>
      <c r="AG434" s="80"/>
      <c r="AH434" s="80"/>
      <c r="AI434" s="80"/>
      <c r="AJ434" s="80"/>
      <c r="AK434" s="80"/>
    </row>
    <row r="435" spans="1:37" ht="12.75">
      <c r="A435" s="217"/>
      <c r="B435" s="218"/>
      <c r="C435" s="217"/>
      <c r="D435" s="217"/>
      <c r="E435" s="217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  <c r="AA435" s="80"/>
      <c r="AB435" s="80"/>
      <c r="AC435" s="80"/>
      <c r="AD435" s="80"/>
      <c r="AE435" s="80"/>
      <c r="AF435" s="80"/>
      <c r="AG435" s="80"/>
      <c r="AH435" s="80"/>
      <c r="AI435" s="80"/>
      <c r="AJ435" s="80"/>
      <c r="AK435" s="80"/>
    </row>
    <row r="436" spans="1:37" ht="12.75">
      <c r="A436" s="217"/>
      <c r="B436" s="218"/>
      <c r="C436" s="217"/>
      <c r="D436" s="217"/>
      <c r="E436" s="217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  <c r="AA436" s="80"/>
      <c r="AB436" s="80"/>
      <c r="AC436" s="80"/>
      <c r="AD436" s="80"/>
      <c r="AE436" s="80"/>
      <c r="AF436" s="80"/>
      <c r="AG436" s="80"/>
      <c r="AH436" s="80"/>
      <c r="AI436" s="80"/>
      <c r="AJ436" s="80"/>
      <c r="AK436" s="80"/>
    </row>
    <row r="437" spans="1:37" ht="12.75">
      <c r="A437" s="217"/>
      <c r="B437" s="218"/>
      <c r="C437" s="217"/>
      <c r="D437" s="217"/>
      <c r="E437" s="217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  <c r="AA437" s="80"/>
      <c r="AB437" s="80"/>
      <c r="AC437" s="80"/>
      <c r="AD437" s="80"/>
      <c r="AE437" s="80"/>
      <c r="AF437" s="80"/>
      <c r="AG437" s="80"/>
      <c r="AH437" s="80"/>
      <c r="AI437" s="80"/>
      <c r="AJ437" s="80"/>
      <c r="AK437" s="80"/>
    </row>
    <row r="438" spans="1:37" ht="12.75">
      <c r="A438" s="217"/>
      <c r="B438" s="218"/>
      <c r="C438" s="217"/>
      <c r="D438" s="217"/>
      <c r="E438" s="217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  <c r="AA438" s="80"/>
      <c r="AB438" s="80"/>
      <c r="AC438" s="80"/>
      <c r="AD438" s="80"/>
      <c r="AE438" s="80"/>
      <c r="AF438" s="80"/>
      <c r="AG438" s="80"/>
      <c r="AH438" s="80"/>
      <c r="AI438" s="80"/>
      <c r="AJ438" s="80"/>
      <c r="AK438" s="80"/>
    </row>
    <row r="439" spans="1:37" ht="12.75">
      <c r="A439" s="217"/>
      <c r="B439" s="218"/>
      <c r="C439" s="217"/>
      <c r="D439" s="217"/>
      <c r="E439" s="217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  <c r="AA439" s="80"/>
      <c r="AB439" s="80"/>
      <c r="AC439" s="80"/>
      <c r="AD439" s="80"/>
      <c r="AE439" s="80"/>
      <c r="AF439" s="80"/>
      <c r="AG439" s="80"/>
      <c r="AH439" s="80"/>
      <c r="AI439" s="80"/>
      <c r="AJ439" s="80"/>
      <c r="AK439" s="80"/>
    </row>
    <row r="440" spans="1:37" ht="12.75">
      <c r="A440" s="217"/>
      <c r="B440" s="218"/>
      <c r="C440" s="217"/>
      <c r="D440" s="217"/>
      <c r="E440" s="217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  <c r="AA440" s="80"/>
      <c r="AB440" s="80"/>
      <c r="AC440" s="80"/>
      <c r="AD440" s="80"/>
      <c r="AE440" s="80"/>
      <c r="AF440" s="80"/>
      <c r="AG440" s="80"/>
      <c r="AH440" s="80"/>
      <c r="AI440" s="80"/>
      <c r="AJ440" s="80"/>
      <c r="AK440" s="80"/>
    </row>
    <row r="441" spans="1:37" ht="12.75">
      <c r="A441" s="217"/>
      <c r="B441" s="218"/>
      <c r="C441" s="217"/>
      <c r="D441" s="217"/>
      <c r="E441" s="217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  <c r="AA441" s="80"/>
      <c r="AB441" s="80"/>
      <c r="AC441" s="80"/>
      <c r="AD441" s="80"/>
      <c r="AE441" s="80"/>
      <c r="AF441" s="80"/>
      <c r="AG441" s="80"/>
      <c r="AH441" s="80"/>
      <c r="AI441" s="80"/>
      <c r="AJ441" s="80"/>
      <c r="AK441" s="80"/>
    </row>
    <row r="442" spans="1:37" ht="12.75">
      <c r="A442" s="217"/>
      <c r="B442" s="218"/>
      <c r="C442" s="217"/>
      <c r="D442" s="217"/>
      <c r="E442" s="217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  <c r="AA442" s="80"/>
      <c r="AB442" s="80"/>
      <c r="AC442" s="80"/>
      <c r="AD442" s="80"/>
      <c r="AE442" s="80"/>
      <c r="AF442" s="80"/>
      <c r="AG442" s="80"/>
      <c r="AH442" s="80"/>
      <c r="AI442" s="80"/>
      <c r="AJ442" s="80"/>
      <c r="AK442" s="80"/>
    </row>
    <row r="443" spans="1:37" ht="12.75">
      <c r="A443" s="217"/>
      <c r="B443" s="218"/>
      <c r="C443" s="217"/>
      <c r="D443" s="217"/>
      <c r="E443" s="217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  <c r="AA443" s="80"/>
      <c r="AB443" s="80"/>
      <c r="AC443" s="80"/>
      <c r="AD443" s="80"/>
      <c r="AE443" s="80"/>
      <c r="AF443" s="80"/>
      <c r="AG443" s="80"/>
      <c r="AH443" s="80"/>
      <c r="AI443" s="80"/>
      <c r="AJ443" s="80"/>
      <c r="AK443" s="80"/>
    </row>
    <row r="444" spans="1:37" ht="12.75">
      <c r="A444" s="217"/>
      <c r="B444" s="218"/>
      <c r="C444" s="217"/>
      <c r="D444" s="217"/>
      <c r="E444" s="217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  <c r="AA444" s="80"/>
      <c r="AB444" s="80"/>
      <c r="AC444" s="80"/>
      <c r="AD444" s="80"/>
      <c r="AE444" s="80"/>
      <c r="AF444" s="80"/>
      <c r="AG444" s="80"/>
      <c r="AH444" s="80"/>
      <c r="AI444" s="80"/>
      <c r="AJ444" s="80"/>
      <c r="AK444" s="80"/>
    </row>
    <row r="445" spans="1:37" ht="12.75">
      <c r="A445" s="217"/>
      <c r="B445" s="218"/>
      <c r="C445" s="217"/>
      <c r="D445" s="217"/>
      <c r="E445" s="217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  <c r="AA445" s="80"/>
      <c r="AB445" s="80"/>
      <c r="AC445" s="80"/>
      <c r="AD445" s="80"/>
      <c r="AE445" s="80"/>
      <c r="AF445" s="80"/>
      <c r="AG445" s="80"/>
      <c r="AH445" s="80"/>
      <c r="AI445" s="80"/>
      <c r="AJ445" s="80"/>
      <c r="AK445" s="80"/>
    </row>
    <row r="446" spans="1:37" ht="12.75">
      <c r="A446" s="217"/>
      <c r="B446" s="218"/>
      <c r="C446" s="217"/>
      <c r="D446" s="217"/>
      <c r="E446" s="217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  <c r="Z446" s="80"/>
      <c r="AA446" s="80"/>
      <c r="AB446" s="80"/>
      <c r="AC446" s="80"/>
      <c r="AD446" s="80"/>
      <c r="AE446" s="80"/>
      <c r="AF446" s="80"/>
      <c r="AG446" s="80"/>
      <c r="AH446" s="80"/>
      <c r="AI446" s="80"/>
      <c r="AJ446" s="80"/>
      <c r="AK446" s="80"/>
    </row>
    <row r="447" spans="1:37" ht="12.75">
      <c r="A447" s="217"/>
      <c r="B447" s="218"/>
      <c r="C447" s="217"/>
      <c r="D447" s="217"/>
      <c r="E447" s="217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0"/>
      <c r="AA447" s="80"/>
      <c r="AB447" s="80"/>
      <c r="AC447" s="80"/>
      <c r="AD447" s="80"/>
      <c r="AE447" s="80"/>
      <c r="AF447" s="80"/>
      <c r="AG447" s="80"/>
      <c r="AH447" s="80"/>
      <c r="AI447" s="80"/>
      <c r="AJ447" s="80"/>
      <c r="AK447" s="80"/>
    </row>
    <row r="448" spans="1:37" ht="12.75">
      <c r="A448" s="217"/>
      <c r="B448" s="218"/>
      <c r="C448" s="217"/>
      <c r="D448" s="217"/>
      <c r="E448" s="217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  <c r="Z448" s="80"/>
      <c r="AA448" s="80"/>
      <c r="AB448" s="80"/>
      <c r="AC448" s="80"/>
      <c r="AD448" s="80"/>
      <c r="AE448" s="80"/>
      <c r="AF448" s="80"/>
      <c r="AG448" s="80"/>
      <c r="AH448" s="80"/>
      <c r="AI448" s="80"/>
      <c r="AJ448" s="80"/>
      <c r="AK448" s="80"/>
    </row>
    <row r="449" spans="1:37" ht="12.75">
      <c r="A449" s="217"/>
      <c r="B449" s="218"/>
      <c r="C449" s="217"/>
      <c r="D449" s="217"/>
      <c r="E449" s="217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  <c r="Z449" s="80"/>
      <c r="AA449" s="80"/>
      <c r="AB449" s="80"/>
      <c r="AC449" s="80"/>
      <c r="AD449" s="80"/>
      <c r="AE449" s="80"/>
      <c r="AF449" s="80"/>
      <c r="AG449" s="80"/>
      <c r="AH449" s="80"/>
      <c r="AI449" s="80"/>
      <c r="AJ449" s="80"/>
      <c r="AK449" s="80"/>
    </row>
    <row r="450" spans="1:37" ht="12.75">
      <c r="A450" s="217"/>
      <c r="B450" s="218"/>
      <c r="C450" s="217"/>
      <c r="D450" s="217"/>
      <c r="E450" s="217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  <c r="AA450" s="80"/>
      <c r="AB450" s="80"/>
      <c r="AC450" s="80"/>
      <c r="AD450" s="80"/>
      <c r="AE450" s="80"/>
      <c r="AF450" s="80"/>
      <c r="AG450" s="80"/>
      <c r="AH450" s="80"/>
      <c r="AI450" s="80"/>
      <c r="AJ450" s="80"/>
      <c r="AK450" s="80"/>
    </row>
    <row r="451" spans="1:37" ht="12.75">
      <c r="A451" s="217"/>
      <c r="B451" s="218"/>
      <c r="C451" s="217"/>
      <c r="D451" s="217"/>
      <c r="E451" s="217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  <c r="Z451" s="80"/>
      <c r="AA451" s="80"/>
      <c r="AB451" s="80"/>
      <c r="AC451" s="80"/>
      <c r="AD451" s="80"/>
      <c r="AE451" s="80"/>
      <c r="AF451" s="80"/>
      <c r="AG451" s="80"/>
      <c r="AH451" s="80"/>
      <c r="AI451" s="80"/>
      <c r="AJ451" s="80"/>
      <c r="AK451" s="80"/>
    </row>
    <row r="452" spans="1:37" ht="12.75">
      <c r="A452" s="217"/>
      <c r="B452" s="218"/>
      <c r="C452" s="217"/>
      <c r="D452" s="217"/>
      <c r="E452" s="217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  <c r="Z452" s="80"/>
      <c r="AA452" s="80"/>
      <c r="AB452" s="80"/>
      <c r="AC452" s="80"/>
      <c r="AD452" s="80"/>
      <c r="AE452" s="80"/>
      <c r="AF452" s="80"/>
      <c r="AG452" s="80"/>
      <c r="AH452" s="80"/>
      <c r="AI452" s="80"/>
      <c r="AJ452" s="80"/>
      <c r="AK452" s="80"/>
    </row>
    <row r="453" spans="1:37" ht="12.75">
      <c r="A453" s="217"/>
      <c r="B453" s="218"/>
      <c r="C453" s="217"/>
      <c r="D453" s="217"/>
      <c r="E453" s="217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0"/>
      <c r="AA453" s="80"/>
      <c r="AB453" s="80"/>
      <c r="AC453" s="80"/>
      <c r="AD453" s="80"/>
      <c r="AE453" s="80"/>
      <c r="AF453" s="80"/>
      <c r="AG453" s="80"/>
      <c r="AH453" s="80"/>
      <c r="AI453" s="80"/>
      <c r="AJ453" s="80"/>
      <c r="AK453" s="80"/>
    </row>
    <row r="454" spans="1:37" ht="12.75">
      <c r="A454" s="217"/>
      <c r="B454" s="218"/>
      <c r="C454" s="217"/>
      <c r="D454" s="217"/>
      <c r="E454" s="217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  <c r="Z454" s="80"/>
      <c r="AA454" s="80"/>
      <c r="AB454" s="80"/>
      <c r="AC454" s="80"/>
      <c r="AD454" s="80"/>
      <c r="AE454" s="80"/>
      <c r="AF454" s="80"/>
      <c r="AG454" s="80"/>
      <c r="AH454" s="80"/>
      <c r="AI454" s="80"/>
      <c r="AJ454" s="80"/>
      <c r="AK454" s="80"/>
    </row>
    <row r="455" spans="1:37" ht="12.75">
      <c r="A455" s="217"/>
      <c r="B455" s="218"/>
      <c r="C455" s="217"/>
      <c r="D455" s="217"/>
      <c r="E455" s="217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  <c r="Z455" s="80"/>
      <c r="AA455" s="80"/>
      <c r="AB455" s="80"/>
      <c r="AC455" s="80"/>
      <c r="AD455" s="80"/>
      <c r="AE455" s="80"/>
      <c r="AF455" s="80"/>
      <c r="AG455" s="80"/>
      <c r="AH455" s="80"/>
      <c r="AI455" s="80"/>
      <c r="AJ455" s="80"/>
      <c r="AK455" s="80"/>
    </row>
    <row r="456" spans="1:37" ht="12.75">
      <c r="A456" s="217"/>
      <c r="B456" s="218"/>
      <c r="C456" s="217"/>
      <c r="D456" s="217"/>
      <c r="E456" s="217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  <c r="Z456" s="80"/>
      <c r="AA456" s="80"/>
      <c r="AB456" s="80"/>
      <c r="AC456" s="80"/>
      <c r="AD456" s="80"/>
      <c r="AE456" s="80"/>
      <c r="AF456" s="80"/>
      <c r="AG456" s="80"/>
      <c r="AH456" s="80"/>
      <c r="AI456" s="80"/>
      <c r="AJ456" s="80"/>
      <c r="AK456" s="80"/>
    </row>
    <row r="457" spans="1:37" ht="12.75">
      <c r="A457" s="217"/>
      <c r="B457" s="218"/>
      <c r="C457" s="217"/>
      <c r="D457" s="217"/>
      <c r="E457" s="217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  <c r="Z457" s="80"/>
      <c r="AA457" s="80"/>
      <c r="AB457" s="80"/>
      <c r="AC457" s="80"/>
      <c r="AD457" s="80"/>
      <c r="AE457" s="80"/>
      <c r="AF457" s="80"/>
      <c r="AG457" s="80"/>
      <c r="AH457" s="80"/>
      <c r="AI457" s="80"/>
      <c r="AJ457" s="80"/>
      <c r="AK457" s="80"/>
    </row>
    <row r="458" spans="1:37" ht="12.75">
      <c r="A458" s="217"/>
      <c r="B458" s="218"/>
      <c r="C458" s="217"/>
      <c r="D458" s="217"/>
      <c r="E458" s="217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  <c r="Z458" s="80"/>
      <c r="AA458" s="80"/>
      <c r="AB458" s="80"/>
      <c r="AC458" s="80"/>
      <c r="AD458" s="80"/>
      <c r="AE458" s="80"/>
      <c r="AF458" s="80"/>
      <c r="AG458" s="80"/>
      <c r="AH458" s="80"/>
      <c r="AI458" s="80"/>
      <c r="AJ458" s="80"/>
      <c r="AK458" s="80"/>
    </row>
    <row r="459" spans="1:37" ht="12.75">
      <c r="A459" s="217"/>
      <c r="B459" s="218"/>
      <c r="C459" s="217"/>
      <c r="D459" s="217"/>
      <c r="E459" s="217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  <c r="Z459" s="80"/>
      <c r="AA459" s="80"/>
      <c r="AB459" s="80"/>
      <c r="AC459" s="80"/>
      <c r="AD459" s="80"/>
      <c r="AE459" s="80"/>
      <c r="AF459" s="80"/>
      <c r="AG459" s="80"/>
      <c r="AH459" s="80"/>
      <c r="AI459" s="80"/>
      <c r="AJ459" s="80"/>
      <c r="AK459" s="80"/>
    </row>
    <row r="460" spans="1:37" ht="12.75">
      <c r="A460" s="217"/>
      <c r="B460" s="218"/>
      <c r="C460" s="217"/>
      <c r="D460" s="217"/>
      <c r="E460" s="217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  <c r="Z460" s="80"/>
      <c r="AA460" s="80"/>
      <c r="AB460" s="80"/>
      <c r="AC460" s="80"/>
      <c r="AD460" s="80"/>
      <c r="AE460" s="80"/>
      <c r="AF460" s="80"/>
      <c r="AG460" s="80"/>
      <c r="AH460" s="80"/>
      <c r="AI460" s="80"/>
      <c r="AJ460" s="80"/>
      <c r="AK460" s="80"/>
    </row>
    <row r="461" spans="1:37" ht="12.75">
      <c r="A461" s="217"/>
      <c r="B461" s="218"/>
      <c r="C461" s="217"/>
      <c r="D461" s="217"/>
      <c r="E461" s="217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  <c r="Z461" s="80"/>
      <c r="AA461" s="80"/>
      <c r="AB461" s="80"/>
      <c r="AC461" s="80"/>
      <c r="AD461" s="80"/>
      <c r="AE461" s="80"/>
      <c r="AF461" s="80"/>
      <c r="AG461" s="80"/>
      <c r="AH461" s="80"/>
      <c r="AI461" s="80"/>
      <c r="AJ461" s="80"/>
      <c r="AK461" s="80"/>
    </row>
    <row r="462" spans="1:37" ht="12.75">
      <c r="A462" s="217"/>
      <c r="B462" s="218"/>
      <c r="C462" s="217"/>
      <c r="D462" s="217"/>
      <c r="E462" s="217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  <c r="Z462" s="80"/>
      <c r="AA462" s="80"/>
      <c r="AB462" s="80"/>
      <c r="AC462" s="80"/>
      <c r="AD462" s="80"/>
      <c r="AE462" s="80"/>
      <c r="AF462" s="80"/>
      <c r="AG462" s="80"/>
      <c r="AH462" s="80"/>
      <c r="AI462" s="80"/>
      <c r="AJ462" s="80"/>
      <c r="AK462" s="80"/>
    </row>
    <row r="463" spans="1:37" ht="12.75">
      <c r="A463" s="217"/>
      <c r="B463" s="218"/>
      <c r="C463" s="217"/>
      <c r="D463" s="217"/>
      <c r="E463" s="217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  <c r="Z463" s="80"/>
      <c r="AA463" s="80"/>
      <c r="AB463" s="80"/>
      <c r="AC463" s="80"/>
      <c r="AD463" s="80"/>
      <c r="AE463" s="80"/>
      <c r="AF463" s="80"/>
      <c r="AG463" s="80"/>
      <c r="AH463" s="80"/>
      <c r="AI463" s="80"/>
      <c r="AJ463" s="80"/>
      <c r="AK463" s="80"/>
    </row>
    <row r="464" spans="1:37" ht="12.75">
      <c r="A464" s="217"/>
      <c r="B464" s="218"/>
      <c r="C464" s="217"/>
      <c r="D464" s="217"/>
      <c r="E464" s="217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  <c r="Z464" s="80"/>
      <c r="AA464" s="80"/>
      <c r="AB464" s="80"/>
      <c r="AC464" s="80"/>
      <c r="AD464" s="80"/>
      <c r="AE464" s="80"/>
      <c r="AF464" s="80"/>
      <c r="AG464" s="80"/>
      <c r="AH464" s="80"/>
      <c r="AI464" s="80"/>
      <c r="AJ464" s="80"/>
      <c r="AK464" s="80"/>
    </row>
    <row r="465" spans="1:37" ht="12.75">
      <c r="A465" s="217"/>
      <c r="B465" s="218"/>
      <c r="C465" s="217"/>
      <c r="D465" s="217"/>
      <c r="E465" s="217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  <c r="Z465" s="80"/>
      <c r="AA465" s="80"/>
      <c r="AB465" s="80"/>
      <c r="AC465" s="80"/>
      <c r="AD465" s="80"/>
      <c r="AE465" s="80"/>
      <c r="AF465" s="80"/>
      <c r="AG465" s="80"/>
      <c r="AH465" s="80"/>
      <c r="AI465" s="80"/>
      <c r="AJ465" s="80"/>
      <c r="AK465" s="80"/>
    </row>
    <row r="466" spans="1:37" ht="12.75">
      <c r="A466" s="217"/>
      <c r="B466" s="218"/>
      <c r="C466" s="217"/>
      <c r="D466" s="217"/>
      <c r="E466" s="217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  <c r="Z466" s="80"/>
      <c r="AA466" s="80"/>
      <c r="AB466" s="80"/>
      <c r="AC466" s="80"/>
      <c r="AD466" s="80"/>
      <c r="AE466" s="80"/>
      <c r="AF466" s="80"/>
      <c r="AG466" s="80"/>
      <c r="AH466" s="80"/>
      <c r="AI466" s="80"/>
      <c r="AJ466" s="80"/>
      <c r="AK466" s="80"/>
    </row>
    <row r="467" spans="1:37" ht="12.75">
      <c r="A467" s="217"/>
      <c r="B467" s="218"/>
      <c r="C467" s="217"/>
      <c r="D467" s="217"/>
      <c r="E467" s="217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  <c r="Z467" s="80"/>
      <c r="AA467" s="80"/>
      <c r="AB467" s="80"/>
      <c r="AC467" s="80"/>
      <c r="AD467" s="80"/>
      <c r="AE467" s="80"/>
      <c r="AF467" s="80"/>
      <c r="AG467" s="80"/>
      <c r="AH467" s="80"/>
      <c r="AI467" s="80"/>
      <c r="AJ467" s="80"/>
      <c r="AK467" s="80"/>
    </row>
    <row r="468" spans="1:37" ht="12.75">
      <c r="A468" s="217"/>
      <c r="B468" s="218"/>
      <c r="C468" s="217"/>
      <c r="D468" s="217"/>
      <c r="E468" s="217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  <c r="Z468" s="80"/>
      <c r="AA468" s="80"/>
      <c r="AB468" s="80"/>
      <c r="AC468" s="80"/>
      <c r="AD468" s="80"/>
      <c r="AE468" s="80"/>
      <c r="AF468" s="80"/>
      <c r="AG468" s="80"/>
      <c r="AH468" s="80"/>
      <c r="AI468" s="80"/>
      <c r="AJ468" s="80"/>
      <c r="AK468" s="80"/>
    </row>
    <row r="469" spans="1:37" ht="12.75">
      <c r="A469" s="217"/>
      <c r="B469" s="218"/>
      <c r="C469" s="217"/>
      <c r="D469" s="217"/>
      <c r="E469" s="217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  <c r="Z469" s="80"/>
      <c r="AA469" s="80"/>
      <c r="AB469" s="80"/>
      <c r="AC469" s="80"/>
      <c r="AD469" s="80"/>
      <c r="AE469" s="80"/>
      <c r="AF469" s="80"/>
      <c r="AG469" s="80"/>
      <c r="AH469" s="80"/>
      <c r="AI469" s="80"/>
      <c r="AJ469" s="80"/>
      <c r="AK469" s="80"/>
    </row>
    <row r="470" spans="1:37" ht="12.75">
      <c r="A470" s="217"/>
      <c r="B470" s="218"/>
      <c r="C470" s="217"/>
      <c r="D470" s="217"/>
      <c r="E470" s="217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  <c r="Z470" s="80"/>
      <c r="AA470" s="80"/>
      <c r="AB470" s="80"/>
      <c r="AC470" s="80"/>
      <c r="AD470" s="80"/>
      <c r="AE470" s="80"/>
      <c r="AF470" s="80"/>
      <c r="AG470" s="80"/>
      <c r="AH470" s="80"/>
      <c r="AI470" s="80"/>
      <c r="AJ470" s="80"/>
      <c r="AK470" s="80"/>
    </row>
    <row r="471" spans="1:37" ht="12.75">
      <c r="A471" s="217"/>
      <c r="B471" s="218"/>
      <c r="C471" s="217"/>
      <c r="D471" s="217"/>
      <c r="E471" s="217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  <c r="Z471" s="80"/>
      <c r="AA471" s="80"/>
      <c r="AB471" s="80"/>
      <c r="AC471" s="80"/>
      <c r="AD471" s="80"/>
      <c r="AE471" s="80"/>
      <c r="AF471" s="80"/>
      <c r="AG471" s="80"/>
      <c r="AH471" s="80"/>
      <c r="AI471" s="80"/>
      <c r="AJ471" s="80"/>
      <c r="AK471" s="80"/>
    </row>
    <row r="472" spans="1:37" ht="12.75">
      <c r="A472" s="217"/>
      <c r="B472" s="218"/>
      <c r="C472" s="217"/>
      <c r="D472" s="217"/>
      <c r="E472" s="217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  <c r="Z472" s="80"/>
      <c r="AA472" s="80"/>
      <c r="AB472" s="80"/>
      <c r="AC472" s="80"/>
      <c r="AD472" s="80"/>
      <c r="AE472" s="80"/>
      <c r="AF472" s="80"/>
      <c r="AG472" s="80"/>
      <c r="AH472" s="80"/>
      <c r="AI472" s="80"/>
      <c r="AJ472" s="80"/>
      <c r="AK472" s="80"/>
    </row>
    <row r="473" spans="1:37" ht="12.75">
      <c r="A473" s="217"/>
      <c r="B473" s="218"/>
      <c r="C473" s="217"/>
      <c r="D473" s="217"/>
      <c r="E473" s="217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  <c r="Z473" s="80"/>
      <c r="AA473" s="80"/>
      <c r="AB473" s="80"/>
      <c r="AC473" s="80"/>
      <c r="AD473" s="80"/>
      <c r="AE473" s="80"/>
      <c r="AF473" s="80"/>
      <c r="AG473" s="80"/>
      <c r="AH473" s="80"/>
      <c r="AI473" s="80"/>
      <c r="AJ473" s="80"/>
      <c r="AK473" s="80"/>
    </row>
    <row r="474" spans="1:37" ht="12.75">
      <c r="A474" s="217"/>
      <c r="B474" s="218"/>
      <c r="C474" s="217"/>
      <c r="D474" s="217"/>
      <c r="E474" s="217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  <c r="Z474" s="80"/>
      <c r="AA474" s="80"/>
      <c r="AB474" s="80"/>
      <c r="AC474" s="80"/>
      <c r="AD474" s="80"/>
      <c r="AE474" s="80"/>
      <c r="AF474" s="80"/>
      <c r="AG474" s="80"/>
      <c r="AH474" s="80"/>
      <c r="AI474" s="80"/>
      <c r="AJ474" s="80"/>
      <c r="AK474" s="80"/>
    </row>
    <row r="475" spans="1:37" ht="12.75">
      <c r="A475" s="217"/>
      <c r="B475" s="218"/>
      <c r="C475" s="217"/>
      <c r="D475" s="217"/>
      <c r="E475" s="217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  <c r="Z475" s="80"/>
      <c r="AA475" s="80"/>
      <c r="AB475" s="80"/>
      <c r="AC475" s="80"/>
      <c r="AD475" s="80"/>
      <c r="AE475" s="80"/>
      <c r="AF475" s="80"/>
      <c r="AG475" s="80"/>
      <c r="AH475" s="80"/>
      <c r="AI475" s="80"/>
      <c r="AJ475" s="80"/>
      <c r="AK475" s="80"/>
    </row>
    <row r="476" spans="1:37" ht="12.75">
      <c r="A476" s="217"/>
      <c r="B476" s="218"/>
      <c r="C476" s="217"/>
      <c r="D476" s="217"/>
      <c r="E476" s="217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  <c r="Z476" s="80"/>
      <c r="AA476" s="80"/>
      <c r="AB476" s="80"/>
      <c r="AC476" s="80"/>
      <c r="AD476" s="80"/>
      <c r="AE476" s="80"/>
      <c r="AF476" s="80"/>
      <c r="AG476" s="80"/>
      <c r="AH476" s="80"/>
      <c r="AI476" s="80"/>
      <c r="AJ476" s="80"/>
      <c r="AK476" s="80"/>
    </row>
    <row r="477" spans="1:37" ht="12.75">
      <c r="A477" s="217"/>
      <c r="B477" s="218"/>
      <c r="C477" s="217"/>
      <c r="D477" s="217"/>
      <c r="E477" s="217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  <c r="Z477" s="80"/>
      <c r="AA477" s="80"/>
      <c r="AB477" s="80"/>
      <c r="AC477" s="80"/>
      <c r="AD477" s="80"/>
      <c r="AE477" s="80"/>
      <c r="AF477" s="80"/>
      <c r="AG477" s="80"/>
      <c r="AH477" s="80"/>
      <c r="AI477" s="80"/>
      <c r="AJ477" s="80"/>
      <c r="AK477" s="80"/>
    </row>
    <row r="478" spans="1:37" ht="12.75">
      <c r="A478" s="217"/>
      <c r="B478" s="218"/>
      <c r="C478" s="217"/>
      <c r="D478" s="217"/>
      <c r="E478" s="217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  <c r="V478" s="80"/>
      <c r="W478" s="80"/>
      <c r="X478" s="80"/>
      <c r="Y478" s="80"/>
      <c r="Z478" s="80"/>
      <c r="AA478" s="80"/>
      <c r="AB478" s="80"/>
      <c r="AC478" s="80"/>
      <c r="AD478" s="80"/>
      <c r="AE478" s="80"/>
      <c r="AF478" s="80"/>
      <c r="AG478" s="80"/>
      <c r="AH478" s="80"/>
      <c r="AI478" s="80"/>
      <c r="AJ478" s="80"/>
      <c r="AK478" s="80"/>
    </row>
    <row r="479" spans="1:37" ht="12.75">
      <c r="A479" s="217"/>
      <c r="B479" s="218"/>
      <c r="C479" s="217"/>
      <c r="D479" s="217"/>
      <c r="E479" s="217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80"/>
      <c r="V479" s="80"/>
      <c r="W479" s="80"/>
      <c r="X479" s="80"/>
      <c r="Y479" s="80"/>
      <c r="Z479" s="80"/>
      <c r="AA479" s="80"/>
      <c r="AB479" s="80"/>
      <c r="AC479" s="80"/>
      <c r="AD479" s="80"/>
      <c r="AE479" s="80"/>
      <c r="AF479" s="80"/>
      <c r="AG479" s="80"/>
      <c r="AH479" s="80"/>
      <c r="AI479" s="80"/>
      <c r="AJ479" s="80"/>
      <c r="AK479" s="80"/>
    </row>
    <row r="480" spans="1:37" ht="12.75">
      <c r="A480" s="217"/>
      <c r="B480" s="218"/>
      <c r="C480" s="217"/>
      <c r="D480" s="217"/>
      <c r="E480" s="217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  <c r="Z480" s="80"/>
      <c r="AA480" s="80"/>
      <c r="AB480" s="80"/>
      <c r="AC480" s="80"/>
      <c r="AD480" s="80"/>
      <c r="AE480" s="80"/>
      <c r="AF480" s="80"/>
      <c r="AG480" s="80"/>
      <c r="AH480" s="80"/>
      <c r="AI480" s="80"/>
      <c r="AJ480" s="80"/>
      <c r="AK480" s="80"/>
    </row>
    <row r="481" spans="1:37" ht="12.75">
      <c r="A481" s="217"/>
      <c r="B481" s="218"/>
      <c r="C481" s="217"/>
      <c r="D481" s="217"/>
      <c r="E481" s="217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80"/>
      <c r="V481" s="80"/>
      <c r="W481" s="80"/>
      <c r="X481" s="80"/>
      <c r="Y481" s="80"/>
      <c r="Z481" s="80"/>
      <c r="AA481" s="80"/>
      <c r="AB481" s="80"/>
      <c r="AC481" s="80"/>
      <c r="AD481" s="80"/>
      <c r="AE481" s="80"/>
      <c r="AF481" s="80"/>
      <c r="AG481" s="80"/>
      <c r="AH481" s="80"/>
      <c r="AI481" s="80"/>
      <c r="AJ481" s="80"/>
      <c r="AK481" s="80"/>
    </row>
    <row r="482" spans="1:37" ht="12.75">
      <c r="A482" s="217"/>
      <c r="B482" s="218"/>
      <c r="C482" s="217"/>
      <c r="D482" s="217"/>
      <c r="E482" s="217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80"/>
      <c r="V482" s="80"/>
      <c r="W482" s="80"/>
      <c r="X482" s="80"/>
      <c r="Y482" s="80"/>
      <c r="Z482" s="80"/>
      <c r="AA482" s="80"/>
      <c r="AB482" s="80"/>
      <c r="AC482" s="80"/>
      <c r="AD482" s="80"/>
      <c r="AE482" s="80"/>
      <c r="AF482" s="80"/>
      <c r="AG482" s="80"/>
      <c r="AH482" s="80"/>
      <c r="AI482" s="80"/>
      <c r="AJ482" s="80"/>
      <c r="AK482" s="80"/>
    </row>
    <row r="483" spans="1:37" ht="12.75">
      <c r="A483" s="217"/>
      <c r="B483" s="218"/>
      <c r="C483" s="217"/>
      <c r="D483" s="217"/>
      <c r="E483" s="217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80"/>
      <c r="V483" s="80"/>
      <c r="W483" s="80"/>
      <c r="X483" s="80"/>
      <c r="Y483" s="80"/>
      <c r="Z483" s="80"/>
      <c r="AA483" s="80"/>
      <c r="AB483" s="80"/>
      <c r="AC483" s="80"/>
      <c r="AD483" s="80"/>
      <c r="AE483" s="80"/>
      <c r="AF483" s="80"/>
      <c r="AG483" s="80"/>
      <c r="AH483" s="80"/>
      <c r="AI483" s="80"/>
      <c r="AJ483" s="80"/>
      <c r="AK483" s="80"/>
    </row>
    <row r="484" spans="1:37" ht="12.75">
      <c r="A484" s="217"/>
      <c r="B484" s="218"/>
      <c r="C484" s="217"/>
      <c r="D484" s="217"/>
      <c r="E484" s="217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80"/>
      <c r="V484" s="80"/>
      <c r="W484" s="80"/>
      <c r="X484" s="80"/>
      <c r="Y484" s="80"/>
      <c r="Z484" s="80"/>
      <c r="AA484" s="80"/>
      <c r="AB484" s="80"/>
      <c r="AC484" s="80"/>
      <c r="AD484" s="80"/>
      <c r="AE484" s="80"/>
      <c r="AF484" s="80"/>
      <c r="AG484" s="80"/>
      <c r="AH484" s="80"/>
      <c r="AI484" s="80"/>
      <c r="AJ484" s="80"/>
      <c r="AK484" s="80"/>
    </row>
    <row r="485" spans="1:37" ht="12.75">
      <c r="A485" s="217"/>
      <c r="B485" s="218"/>
      <c r="C485" s="217"/>
      <c r="D485" s="217"/>
      <c r="E485" s="217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0"/>
      <c r="V485" s="80"/>
      <c r="W485" s="80"/>
      <c r="X485" s="80"/>
      <c r="Y485" s="80"/>
      <c r="Z485" s="80"/>
      <c r="AA485" s="80"/>
      <c r="AB485" s="80"/>
      <c r="AC485" s="80"/>
      <c r="AD485" s="80"/>
      <c r="AE485" s="80"/>
      <c r="AF485" s="80"/>
      <c r="AG485" s="80"/>
      <c r="AH485" s="80"/>
      <c r="AI485" s="80"/>
      <c r="AJ485" s="80"/>
      <c r="AK485" s="80"/>
    </row>
    <row r="486" spans="1:37" ht="12.75">
      <c r="A486" s="217"/>
      <c r="B486" s="218"/>
      <c r="C486" s="217"/>
      <c r="D486" s="217"/>
      <c r="E486" s="217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80"/>
      <c r="V486" s="80"/>
      <c r="W486" s="80"/>
      <c r="X486" s="80"/>
      <c r="Y486" s="80"/>
      <c r="Z486" s="80"/>
      <c r="AA486" s="80"/>
      <c r="AB486" s="80"/>
      <c r="AC486" s="80"/>
      <c r="AD486" s="80"/>
      <c r="AE486" s="80"/>
      <c r="AF486" s="80"/>
      <c r="AG486" s="80"/>
      <c r="AH486" s="80"/>
      <c r="AI486" s="80"/>
      <c r="AJ486" s="80"/>
      <c r="AK486" s="80"/>
    </row>
    <row r="487" spans="1:37" ht="25.5" customHeight="1" hidden="1">
      <c r="A487" s="217"/>
      <c r="B487" s="218"/>
      <c r="C487" s="217"/>
      <c r="D487" s="217"/>
      <c r="E487" s="217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0"/>
      <c r="V487" s="80"/>
      <c r="W487" s="80"/>
      <c r="X487" s="80"/>
      <c r="Y487" s="80"/>
      <c r="Z487" s="80"/>
      <c r="AA487" s="80"/>
      <c r="AB487" s="80"/>
      <c r="AC487" s="80"/>
      <c r="AD487" s="80"/>
      <c r="AE487" s="80"/>
      <c r="AF487" s="80"/>
      <c r="AG487" s="80"/>
      <c r="AH487" s="80"/>
      <c r="AI487" s="80"/>
      <c r="AJ487" s="80"/>
      <c r="AK487" s="80"/>
    </row>
    <row r="488" spans="1:37" ht="12.75" customHeight="1" hidden="1">
      <c r="A488" s="217"/>
      <c r="B488" s="218"/>
      <c r="C488" s="217"/>
      <c r="D488" s="217"/>
      <c r="E488" s="217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80"/>
      <c r="V488" s="80"/>
      <c r="W488" s="80"/>
      <c r="X488" s="80"/>
      <c r="Y488" s="80"/>
      <c r="Z488" s="80"/>
      <c r="AA488" s="80"/>
      <c r="AB488" s="80"/>
      <c r="AC488" s="80"/>
      <c r="AD488" s="80"/>
      <c r="AE488" s="80"/>
      <c r="AF488" s="80"/>
      <c r="AG488" s="80"/>
      <c r="AH488" s="80"/>
      <c r="AI488" s="80"/>
      <c r="AJ488" s="80"/>
      <c r="AK488" s="80"/>
    </row>
    <row r="489" spans="1:37" ht="25.5" customHeight="1" hidden="1">
      <c r="A489" s="217"/>
      <c r="B489" s="218"/>
      <c r="C489" s="217"/>
      <c r="D489" s="217"/>
      <c r="E489" s="217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  <c r="AA489" s="80"/>
      <c r="AB489" s="80"/>
      <c r="AC489" s="80"/>
      <c r="AD489" s="80"/>
      <c r="AE489" s="80"/>
      <c r="AF489" s="80"/>
      <c r="AG489" s="80"/>
      <c r="AH489" s="80"/>
      <c r="AI489" s="80"/>
      <c r="AJ489" s="80"/>
      <c r="AK489" s="80"/>
    </row>
    <row r="490" spans="1:37" ht="12.75" customHeight="1" hidden="1">
      <c r="A490" s="217"/>
      <c r="B490" s="218"/>
      <c r="C490" s="217"/>
      <c r="D490" s="217"/>
      <c r="E490" s="217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  <c r="U490" s="80"/>
      <c r="V490" s="80"/>
      <c r="W490" s="80"/>
      <c r="X490" s="80"/>
      <c r="Y490" s="80"/>
      <c r="Z490" s="80"/>
      <c r="AA490" s="80"/>
      <c r="AB490" s="80"/>
      <c r="AC490" s="80"/>
      <c r="AD490" s="80"/>
      <c r="AE490" s="80"/>
      <c r="AF490" s="80"/>
      <c r="AG490" s="80"/>
      <c r="AH490" s="80"/>
      <c r="AI490" s="80"/>
      <c r="AJ490" s="80"/>
      <c r="AK490" s="80"/>
    </row>
    <row r="491" spans="1:37" ht="12.75" customHeight="1" hidden="1">
      <c r="A491" s="217"/>
      <c r="B491" s="218"/>
      <c r="C491" s="217"/>
      <c r="D491" s="217"/>
      <c r="E491" s="217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80"/>
      <c r="V491" s="80"/>
      <c r="W491" s="80"/>
      <c r="X491" s="80"/>
      <c r="Y491" s="80"/>
      <c r="Z491" s="80"/>
      <c r="AA491" s="80"/>
      <c r="AB491" s="80"/>
      <c r="AC491" s="80"/>
      <c r="AD491" s="80"/>
      <c r="AE491" s="80"/>
      <c r="AF491" s="80"/>
      <c r="AG491" s="80"/>
      <c r="AH491" s="80"/>
      <c r="AI491" s="80"/>
      <c r="AJ491" s="80"/>
      <c r="AK491" s="80"/>
    </row>
    <row r="492" spans="1:37" ht="25.5" customHeight="1" hidden="1">
      <c r="A492" s="217"/>
      <c r="B492" s="218"/>
      <c r="C492" s="217"/>
      <c r="D492" s="217"/>
      <c r="E492" s="217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80"/>
      <c r="V492" s="80"/>
      <c r="W492" s="80"/>
      <c r="X492" s="80"/>
      <c r="Y492" s="80"/>
      <c r="Z492" s="80"/>
      <c r="AA492" s="80"/>
      <c r="AB492" s="80"/>
      <c r="AC492" s="80"/>
      <c r="AD492" s="80"/>
      <c r="AE492" s="80"/>
      <c r="AF492" s="80"/>
      <c r="AG492" s="80"/>
      <c r="AH492" s="80"/>
      <c r="AI492" s="80"/>
      <c r="AJ492" s="80"/>
      <c r="AK492" s="80"/>
    </row>
    <row r="493" spans="1:37" ht="12.75">
      <c r="A493" s="217"/>
      <c r="B493" s="218"/>
      <c r="C493" s="217"/>
      <c r="D493" s="217"/>
      <c r="E493" s="217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80"/>
      <c r="V493" s="80"/>
      <c r="W493" s="80"/>
      <c r="X493" s="80"/>
      <c r="Y493" s="80"/>
      <c r="Z493" s="80"/>
      <c r="AA493" s="80"/>
      <c r="AB493" s="80"/>
      <c r="AC493" s="80"/>
      <c r="AD493" s="80"/>
      <c r="AE493" s="80"/>
      <c r="AF493" s="80"/>
      <c r="AG493" s="80"/>
      <c r="AH493" s="80"/>
      <c r="AI493" s="80"/>
      <c r="AJ493" s="80"/>
      <c r="AK493" s="80"/>
    </row>
    <row r="494" spans="1:37" ht="12.75">
      <c r="A494" s="217"/>
      <c r="B494" s="218"/>
      <c r="C494" s="217"/>
      <c r="D494" s="217"/>
      <c r="E494" s="217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80"/>
      <c r="V494" s="80"/>
      <c r="W494" s="80"/>
      <c r="X494" s="80"/>
      <c r="Y494" s="80"/>
      <c r="Z494" s="80"/>
      <c r="AA494" s="80"/>
      <c r="AB494" s="80"/>
      <c r="AC494" s="80"/>
      <c r="AD494" s="80"/>
      <c r="AE494" s="80"/>
      <c r="AF494" s="80"/>
      <c r="AG494" s="80"/>
      <c r="AH494" s="80"/>
      <c r="AI494" s="80"/>
      <c r="AJ494" s="80"/>
      <c r="AK494" s="80"/>
    </row>
    <row r="495" spans="1:37" ht="16.5" customHeight="1">
      <c r="A495" s="217"/>
      <c r="B495" s="218"/>
      <c r="C495" s="217"/>
      <c r="D495" s="217"/>
      <c r="E495" s="217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0"/>
      <c r="V495" s="80"/>
      <c r="W495" s="80"/>
      <c r="X495" s="80"/>
      <c r="Y495" s="80"/>
      <c r="Z495" s="80"/>
      <c r="AA495" s="80"/>
      <c r="AB495" s="80"/>
      <c r="AC495" s="80"/>
      <c r="AD495" s="80"/>
      <c r="AE495" s="80"/>
      <c r="AF495" s="80"/>
      <c r="AG495" s="80"/>
      <c r="AH495" s="80"/>
      <c r="AI495" s="80"/>
      <c r="AJ495" s="80"/>
      <c r="AK495" s="80"/>
    </row>
    <row r="496" spans="1:37" ht="12.75">
      <c r="A496" s="217"/>
      <c r="B496" s="218"/>
      <c r="C496" s="217"/>
      <c r="D496" s="217"/>
      <c r="E496" s="217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  <c r="V496" s="80"/>
      <c r="W496" s="80"/>
      <c r="X496" s="80"/>
      <c r="Y496" s="80"/>
      <c r="Z496" s="80"/>
      <c r="AA496" s="80"/>
      <c r="AB496" s="80"/>
      <c r="AC496" s="80"/>
      <c r="AD496" s="80"/>
      <c r="AE496" s="80"/>
      <c r="AF496" s="80"/>
      <c r="AG496" s="80"/>
      <c r="AH496" s="80"/>
      <c r="AI496" s="80"/>
      <c r="AJ496" s="80"/>
      <c r="AK496" s="80"/>
    </row>
    <row r="497" spans="1:37" ht="16.5" customHeight="1">
      <c r="A497" s="217"/>
      <c r="B497" s="218"/>
      <c r="C497" s="217"/>
      <c r="D497" s="217"/>
      <c r="E497" s="217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80"/>
      <c r="V497" s="80"/>
      <c r="W497" s="80"/>
      <c r="X497" s="80"/>
      <c r="Y497" s="80"/>
      <c r="Z497" s="80"/>
      <c r="AA497" s="80"/>
      <c r="AB497" s="80"/>
      <c r="AC497" s="80"/>
      <c r="AD497" s="80"/>
      <c r="AE497" s="80"/>
      <c r="AF497" s="80"/>
      <c r="AG497" s="80"/>
      <c r="AH497" s="80"/>
      <c r="AI497" s="80"/>
      <c r="AJ497" s="80"/>
      <c r="AK497" s="80"/>
    </row>
    <row r="498" spans="1:37" ht="16.5" customHeight="1">
      <c r="A498" s="217"/>
      <c r="B498" s="218"/>
      <c r="C498" s="217"/>
      <c r="D498" s="217"/>
      <c r="E498" s="217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80"/>
      <c r="V498" s="80"/>
      <c r="W498" s="80"/>
      <c r="X498" s="80"/>
      <c r="Y498" s="80"/>
      <c r="Z498" s="80"/>
      <c r="AA498" s="80"/>
      <c r="AB498" s="80"/>
      <c r="AC498" s="80"/>
      <c r="AD498" s="80"/>
      <c r="AE498" s="80"/>
      <c r="AF498" s="80"/>
      <c r="AG498" s="80"/>
      <c r="AH498" s="80"/>
      <c r="AI498" s="80"/>
      <c r="AJ498" s="80"/>
      <c r="AK498" s="80"/>
    </row>
    <row r="499" spans="1:37" ht="12.75">
      <c r="A499" s="217"/>
      <c r="B499" s="218"/>
      <c r="C499" s="217"/>
      <c r="D499" s="217"/>
      <c r="E499" s="217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  <c r="V499" s="80"/>
      <c r="W499" s="80"/>
      <c r="X499" s="80"/>
      <c r="Y499" s="80"/>
      <c r="Z499" s="80"/>
      <c r="AA499" s="80"/>
      <c r="AB499" s="80"/>
      <c r="AC499" s="80"/>
      <c r="AD499" s="80"/>
      <c r="AE499" s="80"/>
      <c r="AF499" s="80"/>
      <c r="AG499" s="80"/>
      <c r="AH499" s="80"/>
      <c r="AI499" s="80"/>
      <c r="AJ499" s="80"/>
      <c r="AK499" s="80"/>
    </row>
    <row r="500" spans="1:37" ht="12.75">
      <c r="A500" s="217"/>
      <c r="B500" s="218"/>
      <c r="C500" s="217"/>
      <c r="D500" s="217"/>
      <c r="E500" s="217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0"/>
      <c r="U500" s="80"/>
      <c r="V500" s="80"/>
      <c r="W500" s="80"/>
      <c r="X500" s="80"/>
      <c r="Y500" s="80"/>
      <c r="Z500" s="80"/>
      <c r="AA500" s="80"/>
      <c r="AB500" s="80"/>
      <c r="AC500" s="80"/>
      <c r="AD500" s="80"/>
      <c r="AE500" s="80"/>
      <c r="AF500" s="80"/>
      <c r="AG500" s="80"/>
      <c r="AH500" s="80"/>
      <c r="AI500" s="80"/>
      <c r="AJ500" s="80"/>
      <c r="AK500" s="80"/>
    </row>
    <row r="501" spans="1:37" ht="12.75">
      <c r="A501" s="217"/>
      <c r="B501" s="218"/>
      <c r="C501" s="217"/>
      <c r="D501" s="217"/>
      <c r="E501" s="217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0"/>
      <c r="V501" s="80"/>
      <c r="W501" s="80"/>
      <c r="X501" s="80"/>
      <c r="Y501" s="80"/>
      <c r="Z501" s="80"/>
      <c r="AA501" s="80"/>
      <c r="AB501" s="80"/>
      <c r="AC501" s="80"/>
      <c r="AD501" s="80"/>
      <c r="AE501" s="80"/>
      <c r="AF501" s="80"/>
      <c r="AG501" s="80"/>
      <c r="AH501" s="80"/>
      <c r="AI501" s="80"/>
      <c r="AJ501" s="80"/>
      <c r="AK501" s="80"/>
    </row>
    <row r="502" spans="1:37" ht="12.75">
      <c r="A502" s="217"/>
      <c r="B502" s="218"/>
      <c r="C502" s="217"/>
      <c r="D502" s="217"/>
      <c r="E502" s="217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80"/>
      <c r="U502" s="80"/>
      <c r="V502" s="80"/>
      <c r="W502" s="80"/>
      <c r="X502" s="80"/>
      <c r="Y502" s="80"/>
      <c r="Z502" s="80"/>
      <c r="AA502" s="80"/>
      <c r="AB502" s="80"/>
      <c r="AC502" s="80"/>
      <c r="AD502" s="80"/>
      <c r="AE502" s="80"/>
      <c r="AF502" s="80"/>
      <c r="AG502" s="80"/>
      <c r="AH502" s="80"/>
      <c r="AI502" s="80"/>
      <c r="AJ502" s="80"/>
      <c r="AK502" s="80"/>
    </row>
    <row r="503" spans="1:37" ht="12.75">
      <c r="A503" s="217"/>
      <c r="B503" s="218"/>
      <c r="C503" s="217"/>
      <c r="D503" s="217"/>
      <c r="E503" s="217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80"/>
      <c r="U503" s="80"/>
      <c r="V503" s="80"/>
      <c r="W503" s="80"/>
      <c r="X503" s="80"/>
      <c r="Y503" s="80"/>
      <c r="Z503" s="80"/>
      <c r="AA503" s="80"/>
      <c r="AB503" s="80"/>
      <c r="AC503" s="80"/>
      <c r="AD503" s="80"/>
      <c r="AE503" s="80"/>
      <c r="AF503" s="80"/>
      <c r="AG503" s="80"/>
      <c r="AH503" s="80"/>
      <c r="AI503" s="80"/>
      <c r="AJ503" s="80"/>
      <c r="AK503" s="80"/>
    </row>
    <row r="504" spans="1:37" ht="12.75">
      <c r="A504" s="217"/>
      <c r="B504" s="218"/>
      <c r="C504" s="217"/>
      <c r="D504" s="217"/>
      <c r="E504" s="217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80"/>
      <c r="U504" s="80"/>
      <c r="V504" s="80"/>
      <c r="W504" s="80"/>
      <c r="X504" s="80"/>
      <c r="Y504" s="80"/>
      <c r="Z504" s="80"/>
      <c r="AA504" s="80"/>
      <c r="AB504" s="80"/>
      <c r="AC504" s="80"/>
      <c r="AD504" s="80"/>
      <c r="AE504" s="80"/>
      <c r="AF504" s="80"/>
      <c r="AG504" s="80"/>
      <c r="AH504" s="80"/>
      <c r="AI504" s="80"/>
      <c r="AJ504" s="80"/>
      <c r="AK504" s="80"/>
    </row>
    <row r="505" spans="1:37" ht="12.75">
      <c r="A505" s="217"/>
      <c r="B505" s="218"/>
      <c r="C505" s="217"/>
      <c r="D505" s="217"/>
      <c r="E505" s="217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80"/>
      <c r="U505" s="80"/>
      <c r="V505" s="80"/>
      <c r="W505" s="80"/>
      <c r="X505" s="80"/>
      <c r="Y505" s="80"/>
      <c r="Z505" s="80"/>
      <c r="AA505" s="80"/>
      <c r="AB505" s="80"/>
      <c r="AC505" s="80"/>
      <c r="AD505" s="80"/>
      <c r="AE505" s="80"/>
      <c r="AF505" s="80"/>
      <c r="AG505" s="80"/>
      <c r="AH505" s="80"/>
      <c r="AI505" s="80"/>
      <c r="AJ505" s="80"/>
      <c r="AK505" s="80"/>
    </row>
    <row r="506" spans="1:37" ht="12.75">
      <c r="A506" s="217"/>
      <c r="B506" s="218"/>
      <c r="C506" s="217"/>
      <c r="D506" s="217"/>
      <c r="E506" s="217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80"/>
      <c r="U506" s="80"/>
      <c r="V506" s="80"/>
      <c r="W506" s="80"/>
      <c r="X506" s="80"/>
      <c r="Y506" s="80"/>
      <c r="Z506" s="80"/>
      <c r="AA506" s="80"/>
      <c r="AB506" s="80"/>
      <c r="AC506" s="80"/>
      <c r="AD506" s="80"/>
      <c r="AE506" s="80"/>
      <c r="AF506" s="80"/>
      <c r="AG506" s="80"/>
      <c r="AH506" s="80"/>
      <c r="AI506" s="80"/>
      <c r="AJ506" s="80"/>
      <c r="AK506" s="80"/>
    </row>
    <row r="507" spans="1:37" ht="12.75">
      <c r="A507" s="217"/>
      <c r="B507" s="218"/>
      <c r="C507" s="217"/>
      <c r="D507" s="217"/>
      <c r="E507" s="217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80"/>
      <c r="U507" s="80"/>
      <c r="V507" s="80"/>
      <c r="W507" s="80"/>
      <c r="X507" s="80"/>
      <c r="Y507" s="80"/>
      <c r="Z507" s="80"/>
      <c r="AA507" s="80"/>
      <c r="AB507" s="80"/>
      <c r="AC507" s="80"/>
      <c r="AD507" s="80"/>
      <c r="AE507" s="80"/>
      <c r="AF507" s="80"/>
      <c r="AG507" s="80"/>
      <c r="AH507" s="80"/>
      <c r="AI507" s="80"/>
      <c r="AJ507" s="80"/>
      <c r="AK507" s="80"/>
    </row>
    <row r="508" spans="1:37" ht="12.75">
      <c r="A508" s="217"/>
      <c r="B508" s="218"/>
      <c r="C508" s="217"/>
      <c r="D508" s="217"/>
      <c r="E508" s="217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80"/>
      <c r="U508" s="80"/>
      <c r="V508" s="80"/>
      <c r="W508" s="80"/>
      <c r="X508" s="80"/>
      <c r="Y508" s="80"/>
      <c r="Z508" s="80"/>
      <c r="AA508" s="80"/>
      <c r="AB508" s="80"/>
      <c r="AC508" s="80"/>
      <c r="AD508" s="80"/>
      <c r="AE508" s="80"/>
      <c r="AF508" s="80"/>
      <c r="AG508" s="80"/>
      <c r="AH508" s="80"/>
      <c r="AI508" s="80"/>
      <c r="AJ508" s="80"/>
      <c r="AK508" s="80"/>
    </row>
    <row r="509" spans="1:37" ht="12.75">
      <c r="A509" s="217"/>
      <c r="B509" s="218"/>
      <c r="C509" s="217"/>
      <c r="D509" s="217"/>
      <c r="E509" s="217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80"/>
      <c r="U509" s="80"/>
      <c r="V509" s="80"/>
      <c r="W509" s="80"/>
      <c r="X509" s="80"/>
      <c r="Y509" s="80"/>
      <c r="Z509" s="80"/>
      <c r="AA509" s="80"/>
      <c r="AB509" s="80"/>
      <c r="AC509" s="80"/>
      <c r="AD509" s="80"/>
      <c r="AE509" s="80"/>
      <c r="AF509" s="80"/>
      <c r="AG509" s="80"/>
      <c r="AH509" s="80"/>
      <c r="AI509" s="80"/>
      <c r="AJ509" s="80"/>
      <c r="AK509" s="80"/>
    </row>
    <row r="510" spans="1:37" ht="12.75">
      <c r="A510" s="217"/>
      <c r="B510" s="218"/>
      <c r="C510" s="217"/>
      <c r="D510" s="217"/>
      <c r="E510" s="217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80"/>
      <c r="U510" s="80"/>
      <c r="V510" s="80"/>
      <c r="W510" s="80"/>
      <c r="X510" s="80"/>
      <c r="Y510" s="80"/>
      <c r="Z510" s="80"/>
      <c r="AA510" s="80"/>
      <c r="AB510" s="80"/>
      <c r="AC510" s="80"/>
      <c r="AD510" s="80"/>
      <c r="AE510" s="80"/>
      <c r="AF510" s="80"/>
      <c r="AG510" s="80"/>
      <c r="AH510" s="80"/>
      <c r="AI510" s="80"/>
      <c r="AJ510" s="80"/>
      <c r="AK510" s="80"/>
    </row>
    <row r="511" spans="1:37" ht="12.75">
      <c r="A511" s="217"/>
      <c r="B511" s="218"/>
      <c r="C511" s="217"/>
      <c r="D511" s="217"/>
      <c r="E511" s="217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80"/>
      <c r="U511" s="80"/>
      <c r="V511" s="80"/>
      <c r="W511" s="80"/>
      <c r="X511" s="80"/>
      <c r="Y511" s="80"/>
      <c r="Z511" s="80"/>
      <c r="AA511" s="80"/>
      <c r="AB511" s="80"/>
      <c r="AC511" s="80"/>
      <c r="AD511" s="80"/>
      <c r="AE511" s="80"/>
      <c r="AF511" s="80"/>
      <c r="AG511" s="80"/>
      <c r="AH511" s="80"/>
      <c r="AI511" s="80"/>
      <c r="AJ511" s="80"/>
      <c r="AK511" s="80"/>
    </row>
    <row r="512" spans="1:37" ht="12.75">
      <c r="A512" s="217"/>
      <c r="B512" s="218"/>
      <c r="C512" s="217"/>
      <c r="D512" s="217"/>
      <c r="E512" s="217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80"/>
      <c r="U512" s="80"/>
      <c r="V512" s="80"/>
      <c r="W512" s="80"/>
      <c r="X512" s="80"/>
      <c r="Y512" s="80"/>
      <c r="Z512" s="80"/>
      <c r="AA512" s="80"/>
      <c r="AB512" s="80"/>
      <c r="AC512" s="80"/>
      <c r="AD512" s="80"/>
      <c r="AE512" s="80"/>
      <c r="AF512" s="80"/>
      <c r="AG512" s="80"/>
      <c r="AH512" s="80"/>
      <c r="AI512" s="80"/>
      <c r="AJ512" s="80"/>
      <c r="AK512" s="80"/>
    </row>
    <row r="513" spans="1:37" ht="12.75">
      <c r="A513" s="217"/>
      <c r="B513" s="218"/>
      <c r="C513" s="217"/>
      <c r="D513" s="217"/>
      <c r="E513" s="217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80"/>
      <c r="U513" s="80"/>
      <c r="V513" s="80"/>
      <c r="W513" s="80"/>
      <c r="X513" s="80"/>
      <c r="Y513" s="80"/>
      <c r="Z513" s="80"/>
      <c r="AA513" s="80"/>
      <c r="AB513" s="80"/>
      <c r="AC513" s="80"/>
      <c r="AD513" s="80"/>
      <c r="AE513" s="80"/>
      <c r="AF513" s="80"/>
      <c r="AG513" s="80"/>
      <c r="AH513" s="80"/>
      <c r="AI513" s="80"/>
      <c r="AJ513" s="80"/>
      <c r="AK513" s="80"/>
    </row>
    <row r="514" spans="1:37" ht="12.75">
      <c r="A514" s="217"/>
      <c r="B514" s="218"/>
      <c r="C514" s="217"/>
      <c r="D514" s="217"/>
      <c r="E514" s="217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80"/>
      <c r="U514" s="80"/>
      <c r="V514" s="80"/>
      <c r="W514" s="80"/>
      <c r="X514" s="80"/>
      <c r="Y514" s="80"/>
      <c r="Z514" s="80"/>
      <c r="AA514" s="80"/>
      <c r="AB514" s="80"/>
      <c r="AC514" s="80"/>
      <c r="AD514" s="80"/>
      <c r="AE514" s="80"/>
      <c r="AF514" s="80"/>
      <c r="AG514" s="80"/>
      <c r="AH514" s="80"/>
      <c r="AI514" s="80"/>
      <c r="AJ514" s="80"/>
      <c r="AK514" s="80"/>
    </row>
    <row r="515" spans="1:37" ht="12.75">
      <c r="A515" s="217"/>
      <c r="B515" s="218"/>
      <c r="C515" s="217"/>
      <c r="D515" s="217"/>
      <c r="E515" s="217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80"/>
      <c r="U515" s="80"/>
      <c r="V515" s="80"/>
      <c r="W515" s="80"/>
      <c r="X515" s="80"/>
      <c r="Y515" s="80"/>
      <c r="Z515" s="80"/>
      <c r="AA515" s="80"/>
      <c r="AB515" s="80"/>
      <c r="AC515" s="80"/>
      <c r="AD515" s="80"/>
      <c r="AE515" s="80"/>
      <c r="AF515" s="80"/>
      <c r="AG515" s="80"/>
      <c r="AH515" s="80"/>
      <c r="AI515" s="80"/>
      <c r="AJ515" s="80"/>
      <c r="AK515" s="80"/>
    </row>
    <row r="516" spans="1:37" ht="12.75">
      <c r="A516" s="217"/>
      <c r="B516" s="218"/>
      <c r="C516" s="217"/>
      <c r="D516" s="217"/>
      <c r="E516" s="217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80"/>
      <c r="U516" s="80"/>
      <c r="V516" s="80"/>
      <c r="W516" s="80"/>
      <c r="X516" s="80"/>
      <c r="Y516" s="80"/>
      <c r="Z516" s="80"/>
      <c r="AA516" s="80"/>
      <c r="AB516" s="80"/>
      <c r="AC516" s="80"/>
      <c r="AD516" s="80"/>
      <c r="AE516" s="80"/>
      <c r="AF516" s="80"/>
      <c r="AG516" s="80"/>
      <c r="AH516" s="80"/>
      <c r="AI516" s="80"/>
      <c r="AJ516" s="80"/>
      <c r="AK516" s="80"/>
    </row>
    <row r="517" spans="1:37" ht="12.75">
      <c r="A517" s="217"/>
      <c r="B517" s="218"/>
      <c r="C517" s="217"/>
      <c r="D517" s="217"/>
      <c r="E517" s="217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80"/>
      <c r="U517" s="80"/>
      <c r="V517" s="80"/>
      <c r="W517" s="80"/>
      <c r="X517" s="80"/>
      <c r="Y517" s="80"/>
      <c r="Z517" s="80"/>
      <c r="AA517" s="80"/>
      <c r="AB517" s="80"/>
      <c r="AC517" s="80"/>
      <c r="AD517" s="80"/>
      <c r="AE517" s="80"/>
      <c r="AF517" s="80"/>
      <c r="AG517" s="80"/>
      <c r="AH517" s="80"/>
      <c r="AI517" s="80"/>
      <c r="AJ517" s="80"/>
      <c r="AK517" s="80"/>
    </row>
    <row r="518" spans="1:37" ht="12.75">
      <c r="A518" s="217"/>
      <c r="B518" s="218"/>
      <c r="C518" s="217"/>
      <c r="D518" s="217"/>
      <c r="E518" s="217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80"/>
      <c r="U518" s="80"/>
      <c r="V518" s="80"/>
      <c r="W518" s="80"/>
      <c r="X518" s="80"/>
      <c r="Y518" s="80"/>
      <c r="Z518" s="80"/>
      <c r="AA518" s="80"/>
      <c r="AB518" s="80"/>
      <c r="AC518" s="80"/>
      <c r="AD518" s="80"/>
      <c r="AE518" s="80"/>
      <c r="AF518" s="80"/>
      <c r="AG518" s="80"/>
      <c r="AH518" s="80"/>
      <c r="AI518" s="80"/>
      <c r="AJ518" s="80"/>
      <c r="AK518" s="80"/>
    </row>
    <row r="519" spans="1:37" ht="12.75">
      <c r="A519" s="217"/>
      <c r="B519" s="218"/>
      <c r="C519" s="217"/>
      <c r="D519" s="217"/>
      <c r="E519" s="217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80"/>
      <c r="U519" s="80"/>
      <c r="V519" s="80"/>
      <c r="W519" s="80"/>
      <c r="X519" s="80"/>
      <c r="Y519" s="80"/>
      <c r="Z519" s="80"/>
      <c r="AA519" s="80"/>
      <c r="AB519" s="80"/>
      <c r="AC519" s="80"/>
      <c r="AD519" s="80"/>
      <c r="AE519" s="80"/>
      <c r="AF519" s="80"/>
      <c r="AG519" s="80"/>
      <c r="AH519" s="80"/>
      <c r="AI519" s="80"/>
      <c r="AJ519" s="80"/>
      <c r="AK519" s="80"/>
    </row>
    <row r="520" spans="1:37" ht="12.75">
      <c r="A520" s="217"/>
      <c r="B520" s="218"/>
      <c r="C520" s="217"/>
      <c r="D520" s="217"/>
      <c r="E520" s="217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80"/>
      <c r="U520" s="80"/>
      <c r="V520" s="80"/>
      <c r="W520" s="80"/>
      <c r="X520" s="80"/>
      <c r="Y520" s="80"/>
      <c r="Z520" s="80"/>
      <c r="AA520" s="80"/>
      <c r="AB520" s="80"/>
      <c r="AC520" s="80"/>
      <c r="AD520" s="80"/>
      <c r="AE520" s="80"/>
      <c r="AF520" s="80"/>
      <c r="AG520" s="80"/>
      <c r="AH520" s="80"/>
      <c r="AI520" s="80"/>
      <c r="AJ520" s="80"/>
      <c r="AK520" s="80"/>
    </row>
    <row r="521" spans="1:37" ht="12.75">
      <c r="A521" s="217"/>
      <c r="B521" s="218"/>
      <c r="C521" s="217"/>
      <c r="D521" s="217"/>
      <c r="E521" s="217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80"/>
      <c r="U521" s="80"/>
      <c r="V521" s="80"/>
      <c r="W521" s="80"/>
      <c r="X521" s="80"/>
      <c r="Y521" s="80"/>
      <c r="Z521" s="80"/>
      <c r="AA521" s="80"/>
      <c r="AB521" s="80"/>
      <c r="AC521" s="80"/>
      <c r="AD521" s="80"/>
      <c r="AE521" s="80"/>
      <c r="AF521" s="80"/>
      <c r="AG521" s="80"/>
      <c r="AH521" s="80"/>
      <c r="AI521" s="80"/>
      <c r="AJ521" s="80"/>
      <c r="AK521" s="80"/>
    </row>
    <row r="522" spans="1:37" ht="12.75">
      <c r="A522" s="217"/>
      <c r="B522" s="218"/>
      <c r="C522" s="217"/>
      <c r="D522" s="217"/>
      <c r="E522" s="217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80"/>
      <c r="U522" s="80"/>
      <c r="V522" s="80"/>
      <c r="W522" s="80"/>
      <c r="X522" s="80"/>
      <c r="Y522" s="80"/>
      <c r="Z522" s="80"/>
      <c r="AA522" s="80"/>
      <c r="AB522" s="80"/>
      <c r="AC522" s="80"/>
      <c r="AD522" s="80"/>
      <c r="AE522" s="80"/>
      <c r="AF522" s="80"/>
      <c r="AG522" s="80"/>
      <c r="AH522" s="80"/>
      <c r="AI522" s="80"/>
      <c r="AJ522" s="80"/>
      <c r="AK522" s="80"/>
    </row>
    <row r="523" spans="1:37" ht="12.75">
      <c r="A523" s="217"/>
      <c r="B523" s="218"/>
      <c r="C523" s="217"/>
      <c r="D523" s="217"/>
      <c r="E523" s="217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80"/>
      <c r="U523" s="80"/>
      <c r="V523" s="80"/>
      <c r="W523" s="80"/>
      <c r="X523" s="80"/>
      <c r="Y523" s="80"/>
      <c r="Z523" s="80"/>
      <c r="AA523" s="80"/>
      <c r="AB523" s="80"/>
      <c r="AC523" s="80"/>
      <c r="AD523" s="80"/>
      <c r="AE523" s="80"/>
      <c r="AF523" s="80"/>
      <c r="AG523" s="80"/>
      <c r="AH523" s="80"/>
      <c r="AI523" s="80"/>
      <c r="AJ523" s="80"/>
      <c r="AK523" s="80"/>
    </row>
    <row r="524" spans="1:37" ht="12.75">
      <c r="A524" s="217"/>
      <c r="B524" s="218"/>
      <c r="C524" s="217"/>
      <c r="D524" s="217"/>
      <c r="E524" s="217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80"/>
      <c r="U524" s="80"/>
      <c r="V524" s="80"/>
      <c r="W524" s="80"/>
      <c r="X524" s="80"/>
      <c r="Y524" s="80"/>
      <c r="Z524" s="80"/>
      <c r="AA524" s="80"/>
      <c r="AB524" s="80"/>
      <c r="AC524" s="80"/>
      <c r="AD524" s="80"/>
      <c r="AE524" s="80"/>
      <c r="AF524" s="80"/>
      <c r="AG524" s="80"/>
      <c r="AH524" s="80"/>
      <c r="AI524" s="80"/>
      <c r="AJ524" s="80"/>
      <c r="AK524" s="80"/>
    </row>
    <row r="525" spans="1:37" ht="12.75">
      <c r="A525" s="217"/>
      <c r="B525" s="218"/>
      <c r="C525" s="217"/>
      <c r="D525" s="217"/>
      <c r="E525" s="217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80"/>
      <c r="U525" s="80"/>
      <c r="V525" s="80"/>
      <c r="W525" s="80"/>
      <c r="X525" s="80"/>
      <c r="Y525" s="80"/>
      <c r="Z525" s="80"/>
      <c r="AA525" s="80"/>
      <c r="AB525" s="80"/>
      <c r="AC525" s="80"/>
      <c r="AD525" s="80"/>
      <c r="AE525" s="80"/>
      <c r="AF525" s="80"/>
      <c r="AG525" s="80"/>
      <c r="AH525" s="80"/>
      <c r="AI525" s="80"/>
      <c r="AJ525" s="80"/>
      <c r="AK525" s="80"/>
    </row>
    <row r="526" spans="1:37" ht="12.75">
      <c r="A526" s="217"/>
      <c r="B526" s="218"/>
      <c r="C526" s="217"/>
      <c r="D526" s="217"/>
      <c r="E526" s="217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80"/>
      <c r="U526" s="80"/>
      <c r="V526" s="80"/>
      <c r="W526" s="80"/>
      <c r="X526" s="80"/>
      <c r="Y526" s="80"/>
      <c r="Z526" s="80"/>
      <c r="AA526" s="80"/>
      <c r="AB526" s="80"/>
      <c r="AC526" s="80"/>
      <c r="AD526" s="80"/>
      <c r="AE526" s="80"/>
      <c r="AF526" s="80"/>
      <c r="AG526" s="80"/>
      <c r="AH526" s="80"/>
      <c r="AI526" s="80"/>
      <c r="AJ526" s="80"/>
      <c r="AK526" s="80"/>
    </row>
    <row r="527" spans="1:37" ht="12.75">
      <c r="A527" s="217"/>
      <c r="B527" s="218"/>
      <c r="C527" s="217"/>
      <c r="D527" s="217"/>
      <c r="E527" s="217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80"/>
      <c r="U527" s="80"/>
      <c r="V527" s="80"/>
      <c r="W527" s="80"/>
      <c r="X527" s="80"/>
      <c r="Y527" s="80"/>
      <c r="Z527" s="80"/>
      <c r="AA527" s="80"/>
      <c r="AB527" s="80"/>
      <c r="AC527" s="80"/>
      <c r="AD527" s="80"/>
      <c r="AE527" s="80"/>
      <c r="AF527" s="80"/>
      <c r="AG527" s="80"/>
      <c r="AH527" s="80"/>
      <c r="AI527" s="80"/>
      <c r="AJ527" s="80"/>
      <c r="AK527" s="80"/>
    </row>
    <row r="528" spans="1:37" ht="12.75">
      <c r="A528" s="217"/>
      <c r="B528" s="218"/>
      <c r="C528" s="217"/>
      <c r="D528" s="217"/>
      <c r="E528" s="217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80"/>
      <c r="U528" s="80"/>
      <c r="V528" s="80"/>
      <c r="W528" s="80"/>
      <c r="X528" s="80"/>
      <c r="Y528" s="80"/>
      <c r="Z528" s="80"/>
      <c r="AA528" s="80"/>
      <c r="AB528" s="80"/>
      <c r="AC528" s="80"/>
      <c r="AD528" s="80"/>
      <c r="AE528" s="80"/>
      <c r="AF528" s="80"/>
      <c r="AG528" s="80"/>
      <c r="AH528" s="80"/>
      <c r="AI528" s="80"/>
      <c r="AJ528" s="80"/>
      <c r="AK528" s="80"/>
    </row>
    <row r="529" spans="1:37" ht="12.75">
      <c r="A529" s="217"/>
      <c r="B529" s="218"/>
      <c r="C529" s="217"/>
      <c r="D529" s="217"/>
      <c r="E529" s="217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80"/>
      <c r="U529" s="80"/>
      <c r="V529" s="80"/>
      <c r="W529" s="80"/>
      <c r="X529" s="80"/>
      <c r="Y529" s="80"/>
      <c r="Z529" s="80"/>
      <c r="AA529" s="80"/>
      <c r="AB529" s="80"/>
      <c r="AC529" s="80"/>
      <c r="AD529" s="80"/>
      <c r="AE529" s="80"/>
      <c r="AF529" s="80"/>
      <c r="AG529" s="80"/>
      <c r="AH529" s="80"/>
      <c r="AI529" s="80"/>
      <c r="AJ529" s="80"/>
      <c r="AK529" s="80"/>
    </row>
    <row r="530" spans="1:37" ht="12.75">
      <c r="A530" s="217"/>
      <c r="B530" s="218"/>
      <c r="C530" s="217"/>
      <c r="D530" s="217"/>
      <c r="E530" s="217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80"/>
      <c r="U530" s="80"/>
      <c r="V530" s="80"/>
      <c r="W530" s="80"/>
      <c r="X530" s="80"/>
      <c r="Y530" s="80"/>
      <c r="Z530" s="80"/>
      <c r="AA530" s="80"/>
      <c r="AB530" s="80"/>
      <c r="AC530" s="80"/>
      <c r="AD530" s="80"/>
      <c r="AE530" s="80"/>
      <c r="AF530" s="80"/>
      <c r="AG530" s="80"/>
      <c r="AH530" s="80"/>
      <c r="AI530" s="80"/>
      <c r="AJ530" s="80"/>
      <c r="AK530" s="80"/>
    </row>
    <row r="531" spans="1:37" ht="12.75">
      <c r="A531" s="217"/>
      <c r="B531" s="218"/>
      <c r="C531" s="217"/>
      <c r="D531" s="217"/>
      <c r="E531" s="217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80"/>
      <c r="U531" s="80"/>
      <c r="V531" s="80"/>
      <c r="W531" s="80"/>
      <c r="X531" s="80"/>
      <c r="Y531" s="80"/>
      <c r="Z531" s="80"/>
      <c r="AA531" s="80"/>
      <c r="AB531" s="80"/>
      <c r="AC531" s="80"/>
      <c r="AD531" s="80"/>
      <c r="AE531" s="80"/>
      <c r="AF531" s="80"/>
      <c r="AG531" s="80"/>
      <c r="AH531" s="80"/>
      <c r="AI531" s="80"/>
      <c r="AJ531" s="80"/>
      <c r="AK531" s="80"/>
    </row>
    <row r="532" spans="1:37" ht="12.75">
      <c r="A532" s="217"/>
      <c r="B532" s="218"/>
      <c r="C532" s="217"/>
      <c r="D532" s="217"/>
      <c r="E532" s="217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80"/>
      <c r="U532" s="80"/>
      <c r="V532" s="80"/>
      <c r="W532" s="80"/>
      <c r="X532" s="80"/>
      <c r="Y532" s="80"/>
      <c r="Z532" s="80"/>
      <c r="AA532" s="80"/>
      <c r="AB532" s="80"/>
      <c r="AC532" s="80"/>
      <c r="AD532" s="80"/>
      <c r="AE532" s="80"/>
      <c r="AF532" s="80"/>
      <c r="AG532" s="80"/>
      <c r="AH532" s="80"/>
      <c r="AI532" s="80"/>
      <c r="AJ532" s="80"/>
      <c r="AK532" s="80"/>
    </row>
    <row r="533" spans="1:37" ht="12.75">
      <c r="A533" s="217"/>
      <c r="B533" s="218"/>
      <c r="C533" s="217"/>
      <c r="D533" s="217"/>
      <c r="E533" s="217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80"/>
      <c r="U533" s="80"/>
      <c r="V533" s="80"/>
      <c r="W533" s="80"/>
      <c r="X533" s="80"/>
      <c r="Y533" s="80"/>
      <c r="Z533" s="80"/>
      <c r="AA533" s="80"/>
      <c r="AB533" s="80"/>
      <c r="AC533" s="80"/>
      <c r="AD533" s="80"/>
      <c r="AE533" s="80"/>
      <c r="AF533" s="80"/>
      <c r="AG533" s="80"/>
      <c r="AH533" s="80"/>
      <c r="AI533" s="80"/>
      <c r="AJ533" s="80"/>
      <c r="AK533" s="80"/>
    </row>
    <row r="534" spans="1:37" ht="12.75">
      <c r="A534" s="217"/>
      <c r="B534" s="218"/>
      <c r="C534" s="217"/>
      <c r="D534" s="217"/>
      <c r="E534" s="217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80"/>
      <c r="U534" s="80"/>
      <c r="V534" s="80"/>
      <c r="W534" s="80"/>
      <c r="X534" s="80"/>
      <c r="Y534" s="80"/>
      <c r="Z534" s="80"/>
      <c r="AA534" s="80"/>
      <c r="AB534" s="80"/>
      <c r="AC534" s="80"/>
      <c r="AD534" s="80"/>
      <c r="AE534" s="80"/>
      <c r="AF534" s="80"/>
      <c r="AG534" s="80"/>
      <c r="AH534" s="80"/>
      <c r="AI534" s="80"/>
      <c r="AJ534" s="80"/>
      <c r="AK534" s="80"/>
    </row>
    <row r="535" spans="1:37" ht="12.75">
      <c r="A535" s="217"/>
      <c r="B535" s="218"/>
      <c r="C535" s="217"/>
      <c r="D535" s="217"/>
      <c r="E535" s="217"/>
      <c r="F535" s="220"/>
      <c r="G535" s="221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80"/>
      <c r="U535" s="80"/>
      <c r="V535" s="80"/>
      <c r="W535" s="80"/>
      <c r="X535" s="80"/>
      <c r="Y535" s="80"/>
      <c r="Z535" s="80"/>
      <c r="AA535" s="80"/>
      <c r="AB535" s="80"/>
      <c r="AC535" s="80"/>
      <c r="AD535" s="80"/>
      <c r="AE535" s="80"/>
      <c r="AF535" s="80"/>
      <c r="AG535" s="80"/>
      <c r="AH535" s="80"/>
      <c r="AI535" s="80"/>
      <c r="AJ535" s="80"/>
      <c r="AK535" s="80"/>
    </row>
    <row r="536" spans="1:37" ht="12.75">
      <c r="A536" s="217"/>
      <c r="B536" s="218"/>
      <c r="C536" s="217"/>
      <c r="D536" s="217"/>
      <c r="E536" s="217"/>
      <c r="F536" s="70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80"/>
      <c r="U536" s="80"/>
      <c r="V536" s="80"/>
      <c r="W536" s="80"/>
      <c r="X536" s="80"/>
      <c r="Y536" s="80"/>
      <c r="Z536" s="80"/>
      <c r="AA536" s="80"/>
      <c r="AB536" s="80"/>
      <c r="AC536" s="80"/>
      <c r="AD536" s="80"/>
      <c r="AE536" s="80"/>
      <c r="AF536" s="80"/>
      <c r="AG536" s="80"/>
      <c r="AH536" s="80"/>
      <c r="AI536" s="80"/>
      <c r="AJ536" s="80"/>
      <c r="AK536" s="80"/>
    </row>
    <row r="537" spans="1:37" ht="12.75">
      <c r="A537" s="217"/>
      <c r="B537" s="218"/>
      <c r="C537" s="217"/>
      <c r="D537" s="217"/>
      <c r="E537" s="217"/>
      <c r="F537" s="7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80"/>
      <c r="U537" s="80"/>
      <c r="V537" s="80"/>
      <c r="W537" s="80"/>
      <c r="X537" s="80"/>
      <c r="Y537" s="80"/>
      <c r="Z537" s="80"/>
      <c r="AA537" s="80"/>
      <c r="AB537" s="80"/>
      <c r="AC537" s="80"/>
      <c r="AD537" s="80"/>
      <c r="AE537" s="80"/>
      <c r="AF537" s="80"/>
      <c r="AG537" s="80"/>
      <c r="AH537" s="80"/>
      <c r="AI537" s="80"/>
      <c r="AJ537" s="80"/>
      <c r="AK537" s="80"/>
    </row>
    <row r="538" spans="6:8" ht="12.75">
      <c r="F538" s="65"/>
      <c r="H538" s="65"/>
    </row>
    <row r="539" ht="12.75">
      <c r="F539" s="65"/>
    </row>
  </sheetData>
  <sheetProtection/>
  <mergeCells count="3">
    <mergeCell ref="A7:E7"/>
    <mergeCell ref="A10:B10"/>
    <mergeCell ref="A102:B102"/>
  </mergeCells>
  <printOptions/>
  <pageMargins left="1.1811023622047245" right="0.3937007874015748" top="0.7480314960629921" bottom="0.7480314960629921" header="0.31496062992125984" footer="0.31496062992125984"/>
  <pageSetup fitToHeight="0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591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14.375" style="21" customWidth="1"/>
    <col min="2" max="2" width="9.625" style="21" customWidth="1"/>
    <col min="3" max="3" width="56.125" style="21" customWidth="1"/>
    <col min="4" max="4" width="13.625" style="21" customWidth="1"/>
    <col min="5" max="6" width="11.125" style="21" customWidth="1"/>
    <col min="7" max="7" width="12.875" style="21" customWidth="1"/>
    <col min="8" max="8" width="12.375" style="21" customWidth="1"/>
    <col min="9" max="9" width="13.125" style="21" customWidth="1"/>
    <col min="10" max="16384" width="9.00390625" style="21" customWidth="1"/>
  </cols>
  <sheetData>
    <row r="1" spans="4:6" ht="12.75">
      <c r="D1" s="165"/>
      <c r="F1" s="165" t="s">
        <v>523</v>
      </c>
    </row>
    <row r="2" spans="4:6" ht="12.75">
      <c r="D2" s="165"/>
      <c r="E2" s="324" t="s">
        <v>665</v>
      </c>
      <c r="F2" s="324"/>
    </row>
    <row r="3" spans="4:6" ht="12.75">
      <c r="D3" s="165"/>
      <c r="F3" s="165" t="s">
        <v>43</v>
      </c>
    </row>
    <row r="4" spans="4:6" ht="12.75">
      <c r="D4" s="165"/>
      <c r="F4" s="165" t="s">
        <v>44</v>
      </c>
    </row>
    <row r="5" spans="4:6" ht="12.75">
      <c r="D5" s="165"/>
      <c r="F5" s="165" t="s">
        <v>1008</v>
      </c>
    </row>
    <row r="7" spans="1:6" ht="12.75" customHeight="1">
      <c r="A7" s="325" t="s">
        <v>780</v>
      </c>
      <c r="B7" s="325"/>
      <c r="C7" s="325"/>
      <c r="D7" s="325"/>
      <c r="E7" s="325"/>
      <c r="F7" s="325"/>
    </row>
    <row r="8" spans="1:6" ht="12.75">
      <c r="A8" s="325"/>
      <c r="B8" s="325"/>
      <c r="C8" s="325"/>
      <c r="D8" s="325"/>
      <c r="E8" s="325"/>
      <c r="F8" s="325"/>
    </row>
    <row r="9" spans="1:6" ht="12.75">
      <c r="A9" s="325"/>
      <c r="B9" s="325"/>
      <c r="C9" s="325"/>
      <c r="D9" s="325"/>
      <c r="E9" s="325"/>
      <c r="F9" s="325"/>
    </row>
    <row r="10" spans="1:6" ht="12.75">
      <c r="A10" s="325"/>
      <c r="B10" s="325"/>
      <c r="C10" s="325"/>
      <c r="D10" s="325"/>
      <c r="E10" s="325"/>
      <c r="F10" s="325"/>
    </row>
    <row r="12" spans="5:6" ht="12.75">
      <c r="E12" s="22"/>
      <c r="F12" s="22" t="s">
        <v>49</v>
      </c>
    </row>
    <row r="13" spans="1:6" ht="12.75" customHeight="1">
      <c r="A13" s="326" t="s">
        <v>52</v>
      </c>
      <c r="B13" s="326" t="s">
        <v>53</v>
      </c>
      <c r="C13" s="326" t="s">
        <v>54</v>
      </c>
      <c r="D13" s="326" t="s">
        <v>781</v>
      </c>
      <c r="E13" s="326" t="s">
        <v>740</v>
      </c>
      <c r="F13" s="326" t="s">
        <v>606</v>
      </c>
    </row>
    <row r="14" spans="1:6" ht="98.25" customHeight="1">
      <c r="A14" s="327"/>
      <c r="B14" s="327"/>
      <c r="C14" s="327"/>
      <c r="D14" s="327"/>
      <c r="E14" s="327"/>
      <c r="F14" s="327"/>
    </row>
    <row r="15" spans="1:6" ht="25.5">
      <c r="A15" s="44" t="s">
        <v>183</v>
      </c>
      <c r="B15" s="31"/>
      <c r="C15" s="26" t="s">
        <v>145</v>
      </c>
      <c r="D15" s="19">
        <f>D16+D30+D38</f>
        <v>24938.9</v>
      </c>
      <c r="E15" s="19">
        <f>E16+E30+E38+E76</f>
        <v>26599.9</v>
      </c>
      <c r="F15" s="13">
        <f aca="true" t="shared" si="0" ref="F15:F42">E15-D15</f>
        <v>1661</v>
      </c>
    </row>
    <row r="16" spans="1:6" ht="25.5">
      <c r="A16" s="28" t="s">
        <v>184</v>
      </c>
      <c r="B16" s="31"/>
      <c r="C16" s="29" t="s">
        <v>146</v>
      </c>
      <c r="D16" s="13">
        <f>D17</f>
        <v>4592.3</v>
      </c>
      <c r="E16" s="13">
        <f>E17</f>
        <v>5312.7</v>
      </c>
      <c r="F16" s="13">
        <f t="shared" si="0"/>
        <v>720.3999999999996</v>
      </c>
    </row>
    <row r="17" spans="1:6" ht="51">
      <c r="A17" s="28" t="s">
        <v>782</v>
      </c>
      <c r="B17" s="31"/>
      <c r="C17" s="29" t="s">
        <v>789</v>
      </c>
      <c r="D17" s="13">
        <f>D18+D21+D24+D27</f>
        <v>4592.3</v>
      </c>
      <c r="E17" s="13">
        <f>E18+E21+E24+E27</f>
        <v>5312.7</v>
      </c>
      <c r="F17" s="13">
        <f t="shared" si="0"/>
        <v>720.3999999999996</v>
      </c>
    </row>
    <row r="18" spans="1:6" ht="25.5">
      <c r="A18" s="28" t="s">
        <v>783</v>
      </c>
      <c r="B18" s="31"/>
      <c r="C18" s="39" t="s">
        <v>4</v>
      </c>
      <c r="D18" s="13">
        <f>D19</f>
        <v>1923.9</v>
      </c>
      <c r="E18" s="13">
        <f>E19</f>
        <v>2198.8</v>
      </c>
      <c r="F18" s="13">
        <f t="shared" si="0"/>
        <v>274.9000000000001</v>
      </c>
    </row>
    <row r="19" spans="1:6" ht="38.25">
      <c r="A19" s="31"/>
      <c r="B19" s="38">
        <v>600</v>
      </c>
      <c r="C19" s="39" t="s">
        <v>89</v>
      </c>
      <c r="D19" s="13">
        <f>D20</f>
        <v>1923.9</v>
      </c>
      <c r="E19" s="13">
        <f>E20</f>
        <v>2198.8</v>
      </c>
      <c r="F19" s="13">
        <f t="shared" si="0"/>
        <v>274.9000000000001</v>
      </c>
    </row>
    <row r="20" spans="1:6" ht="12.75" hidden="1">
      <c r="A20" s="31"/>
      <c r="B20" s="38">
        <v>610</v>
      </c>
      <c r="C20" s="39" t="s">
        <v>118</v>
      </c>
      <c r="D20" s="13">
        <v>1923.9</v>
      </c>
      <c r="E20" s="13">
        <v>2198.8</v>
      </c>
      <c r="F20" s="13">
        <f t="shared" si="0"/>
        <v>274.9000000000001</v>
      </c>
    </row>
    <row r="21" spans="1:6" ht="38.25">
      <c r="A21" s="28" t="s">
        <v>784</v>
      </c>
      <c r="B21" s="38"/>
      <c r="C21" s="39" t="s">
        <v>6</v>
      </c>
      <c r="D21" s="13">
        <f>D22</f>
        <v>2001.3</v>
      </c>
      <c r="E21" s="13">
        <f>E22</f>
        <v>2871.7</v>
      </c>
      <c r="F21" s="13">
        <f t="shared" si="0"/>
        <v>870.3999999999999</v>
      </c>
    </row>
    <row r="22" spans="1:6" ht="38.25">
      <c r="A22" s="31"/>
      <c r="B22" s="38">
        <v>600</v>
      </c>
      <c r="C22" s="39" t="s">
        <v>89</v>
      </c>
      <c r="D22" s="13">
        <f>D23</f>
        <v>2001.3</v>
      </c>
      <c r="E22" s="13">
        <f>E23</f>
        <v>2871.7</v>
      </c>
      <c r="F22" s="13">
        <f t="shared" si="0"/>
        <v>870.3999999999999</v>
      </c>
    </row>
    <row r="23" spans="1:6" ht="12.75" hidden="1">
      <c r="A23" s="31"/>
      <c r="B23" s="38">
        <v>610</v>
      </c>
      <c r="C23" s="39" t="s">
        <v>118</v>
      </c>
      <c r="D23" s="13">
        <v>2001.3</v>
      </c>
      <c r="E23" s="13">
        <v>2871.7</v>
      </c>
      <c r="F23" s="13">
        <f t="shared" si="0"/>
        <v>870.3999999999999</v>
      </c>
    </row>
    <row r="24" spans="1:6" ht="25.5">
      <c r="A24" s="28" t="s">
        <v>785</v>
      </c>
      <c r="B24" s="38"/>
      <c r="C24" s="39" t="s">
        <v>5</v>
      </c>
      <c r="D24" s="13">
        <f>D25</f>
        <v>667.1</v>
      </c>
      <c r="E24" s="13">
        <f>E25</f>
        <v>0</v>
      </c>
      <c r="F24" s="13">
        <f t="shared" si="0"/>
        <v>-667.1</v>
      </c>
    </row>
    <row r="25" spans="1:6" ht="38.25">
      <c r="A25" s="31"/>
      <c r="B25" s="38">
        <v>600</v>
      </c>
      <c r="C25" s="39" t="s">
        <v>89</v>
      </c>
      <c r="D25" s="13">
        <f>D26</f>
        <v>667.1</v>
      </c>
      <c r="E25" s="13">
        <f>E26</f>
        <v>0</v>
      </c>
      <c r="F25" s="13">
        <f t="shared" si="0"/>
        <v>-667.1</v>
      </c>
    </row>
    <row r="26" spans="1:6" ht="12.75" hidden="1">
      <c r="A26" s="31"/>
      <c r="B26" s="38">
        <v>610</v>
      </c>
      <c r="C26" s="39" t="s">
        <v>118</v>
      </c>
      <c r="D26" s="13">
        <v>667.1</v>
      </c>
      <c r="E26" s="13">
        <v>0</v>
      </c>
      <c r="F26" s="13">
        <f t="shared" si="0"/>
        <v>-667.1</v>
      </c>
    </row>
    <row r="27" spans="1:6" ht="25.5">
      <c r="A27" s="52" t="s">
        <v>786</v>
      </c>
      <c r="B27" s="38"/>
      <c r="C27" s="39" t="s">
        <v>532</v>
      </c>
      <c r="D27" s="13">
        <f>D28</f>
        <v>0</v>
      </c>
      <c r="E27" s="13">
        <f>E28</f>
        <v>242.2</v>
      </c>
      <c r="F27" s="13">
        <f t="shared" si="0"/>
        <v>242.2</v>
      </c>
    </row>
    <row r="28" spans="1:6" ht="38.25">
      <c r="A28" s="31"/>
      <c r="B28" s="38">
        <v>600</v>
      </c>
      <c r="C28" s="39" t="s">
        <v>89</v>
      </c>
      <c r="D28" s="13">
        <f>D29</f>
        <v>0</v>
      </c>
      <c r="E28" s="13">
        <f>E29</f>
        <v>242.2</v>
      </c>
      <c r="F28" s="13">
        <f t="shared" si="0"/>
        <v>242.2</v>
      </c>
    </row>
    <row r="29" spans="1:6" ht="12.75" hidden="1">
      <c r="A29" s="31"/>
      <c r="B29" s="38">
        <v>610</v>
      </c>
      <c r="C29" s="39" t="s">
        <v>118</v>
      </c>
      <c r="D29" s="13">
        <v>0</v>
      </c>
      <c r="E29" s="13">
        <v>242.2</v>
      </c>
      <c r="F29" s="13">
        <f t="shared" si="0"/>
        <v>242.2</v>
      </c>
    </row>
    <row r="30" spans="1:6" ht="25.5">
      <c r="A30" s="28" t="s">
        <v>186</v>
      </c>
      <c r="B30" s="31"/>
      <c r="C30" s="29" t="s">
        <v>147</v>
      </c>
      <c r="D30" s="13">
        <f>D31</f>
        <v>5952.7</v>
      </c>
      <c r="E30" s="13">
        <f>E31</f>
        <v>8734</v>
      </c>
      <c r="F30" s="13">
        <f t="shared" si="0"/>
        <v>2781.3</v>
      </c>
    </row>
    <row r="31" spans="1:6" ht="38.25">
      <c r="A31" s="28" t="s">
        <v>787</v>
      </c>
      <c r="B31" s="31"/>
      <c r="C31" s="29" t="s">
        <v>788</v>
      </c>
      <c r="D31" s="13">
        <f>D32+D35</f>
        <v>5952.7</v>
      </c>
      <c r="E31" s="13">
        <f>E32+E35</f>
        <v>8734</v>
      </c>
      <c r="F31" s="13">
        <f t="shared" si="0"/>
        <v>2781.3</v>
      </c>
    </row>
    <row r="32" spans="1:6" ht="25.5">
      <c r="A32" s="28" t="s">
        <v>790</v>
      </c>
      <c r="B32" s="31"/>
      <c r="C32" s="29" t="s">
        <v>7</v>
      </c>
      <c r="D32" s="13">
        <f>D33</f>
        <v>5952.7</v>
      </c>
      <c r="E32" s="13">
        <f>E33</f>
        <v>8306.9</v>
      </c>
      <c r="F32" s="13">
        <f t="shared" si="0"/>
        <v>2354.2</v>
      </c>
    </row>
    <row r="33" spans="1:6" ht="25.5">
      <c r="A33" s="31"/>
      <c r="B33" s="31">
        <v>600</v>
      </c>
      <c r="C33" s="39" t="s">
        <v>148</v>
      </c>
      <c r="D33" s="13">
        <f>D34</f>
        <v>5952.7</v>
      </c>
      <c r="E33" s="13">
        <f>E34</f>
        <v>8306.9</v>
      </c>
      <c r="F33" s="13">
        <f t="shared" si="0"/>
        <v>2354.2</v>
      </c>
    </row>
    <row r="34" spans="1:6" ht="12.75" hidden="1">
      <c r="A34" s="31"/>
      <c r="B34" s="31">
        <v>610</v>
      </c>
      <c r="C34" s="47" t="s">
        <v>118</v>
      </c>
      <c r="D34" s="13">
        <v>5952.7</v>
      </c>
      <c r="E34" s="13">
        <v>8306.9</v>
      </c>
      <c r="F34" s="13">
        <f t="shared" si="0"/>
        <v>2354.2</v>
      </c>
    </row>
    <row r="35" spans="1:6" ht="25.5">
      <c r="A35" s="52" t="s">
        <v>791</v>
      </c>
      <c r="B35" s="38"/>
      <c r="C35" s="39" t="s">
        <v>532</v>
      </c>
      <c r="D35" s="13">
        <f>D36</f>
        <v>0</v>
      </c>
      <c r="E35" s="13">
        <f>E36</f>
        <v>427.1</v>
      </c>
      <c r="F35" s="13">
        <f t="shared" si="0"/>
        <v>427.1</v>
      </c>
    </row>
    <row r="36" spans="1:6" ht="38.25">
      <c r="A36" s="31"/>
      <c r="B36" s="38">
        <v>600</v>
      </c>
      <c r="C36" s="39" t="s">
        <v>89</v>
      </c>
      <c r="D36" s="13">
        <f>D37</f>
        <v>0</v>
      </c>
      <c r="E36" s="13">
        <f>E37</f>
        <v>427.1</v>
      </c>
      <c r="F36" s="13">
        <f t="shared" si="0"/>
        <v>427.1</v>
      </c>
    </row>
    <row r="37" spans="1:6" ht="12.75" hidden="1">
      <c r="A37" s="31"/>
      <c r="B37" s="38">
        <v>610</v>
      </c>
      <c r="C37" s="39" t="s">
        <v>118</v>
      </c>
      <c r="D37" s="13">
        <v>0</v>
      </c>
      <c r="E37" s="13">
        <v>427.1</v>
      </c>
      <c r="F37" s="13">
        <f t="shared" si="0"/>
        <v>427.1</v>
      </c>
    </row>
    <row r="38" spans="1:6" ht="25.5">
      <c r="A38" s="28" t="s">
        <v>188</v>
      </c>
      <c r="B38" s="31"/>
      <c r="C38" s="29" t="s">
        <v>149</v>
      </c>
      <c r="D38" s="13">
        <f>D39+D55+D59+D69</f>
        <v>14393.9</v>
      </c>
      <c r="E38" s="13">
        <f>E39+E55+E59+E69</f>
        <v>12388.2</v>
      </c>
      <c r="F38" s="13">
        <f t="shared" si="0"/>
        <v>-2005.699999999999</v>
      </c>
    </row>
    <row r="39" spans="1:6" ht="25.5">
      <c r="A39" s="28" t="s">
        <v>793</v>
      </c>
      <c r="B39" s="31"/>
      <c r="C39" s="29" t="s">
        <v>792</v>
      </c>
      <c r="D39" s="13">
        <f>D40+D43+D46+D49+D52</f>
        <v>600</v>
      </c>
      <c r="E39" s="13">
        <f>E40+E43+E46+E49+E52</f>
        <v>645</v>
      </c>
      <c r="F39" s="13">
        <f t="shared" si="0"/>
        <v>45</v>
      </c>
    </row>
    <row r="40" spans="1:6" ht="25.5">
      <c r="A40" s="28" t="s">
        <v>190</v>
      </c>
      <c r="B40" s="38"/>
      <c r="C40" s="39" t="s">
        <v>310</v>
      </c>
      <c r="D40" s="13">
        <f>D41</f>
        <v>600</v>
      </c>
      <c r="E40" s="13">
        <f>E41</f>
        <v>0</v>
      </c>
      <c r="F40" s="13">
        <f t="shared" si="0"/>
        <v>-600</v>
      </c>
    </row>
    <row r="41" spans="1:6" ht="38.25">
      <c r="A41" s="31"/>
      <c r="B41" s="38">
        <v>600</v>
      </c>
      <c r="C41" s="39" t="s">
        <v>89</v>
      </c>
      <c r="D41" s="13">
        <f>D42</f>
        <v>600</v>
      </c>
      <c r="E41" s="13">
        <f>E42</f>
        <v>0</v>
      </c>
      <c r="F41" s="13">
        <f t="shared" si="0"/>
        <v>-600</v>
      </c>
    </row>
    <row r="42" spans="1:6" ht="12.75" hidden="1">
      <c r="A42" s="31"/>
      <c r="B42" s="38">
        <v>610</v>
      </c>
      <c r="C42" s="39" t="s">
        <v>118</v>
      </c>
      <c r="D42" s="13">
        <v>600</v>
      </c>
      <c r="E42" s="13">
        <v>0</v>
      </c>
      <c r="F42" s="13">
        <f t="shared" si="0"/>
        <v>-600</v>
      </c>
    </row>
    <row r="43" spans="1:6" ht="25.5">
      <c r="A43" s="28" t="s">
        <v>794</v>
      </c>
      <c r="B43" s="38"/>
      <c r="C43" s="39" t="s">
        <v>798</v>
      </c>
      <c r="D43" s="13">
        <f>D44</f>
        <v>0</v>
      </c>
      <c r="E43" s="13">
        <f>E44</f>
        <v>195</v>
      </c>
      <c r="F43" s="13">
        <f aca="true" t="shared" si="1" ref="F43:F55">E43-D43</f>
        <v>195</v>
      </c>
    </row>
    <row r="44" spans="1:6" ht="38.25">
      <c r="A44" s="31"/>
      <c r="B44" s="38">
        <v>600</v>
      </c>
      <c r="C44" s="39" t="s">
        <v>89</v>
      </c>
      <c r="D44" s="13">
        <f>D45</f>
        <v>0</v>
      </c>
      <c r="E44" s="13">
        <f>E45</f>
        <v>195</v>
      </c>
      <c r="F44" s="13">
        <f t="shared" si="1"/>
        <v>195</v>
      </c>
    </row>
    <row r="45" spans="1:6" ht="12.75" hidden="1">
      <c r="A45" s="31"/>
      <c r="B45" s="38">
        <v>610</v>
      </c>
      <c r="C45" s="39" t="s">
        <v>118</v>
      </c>
      <c r="D45" s="13">
        <v>0</v>
      </c>
      <c r="E45" s="13">
        <f>150+45</f>
        <v>195</v>
      </c>
      <c r="F45" s="13">
        <f t="shared" si="1"/>
        <v>195</v>
      </c>
    </row>
    <row r="46" spans="1:6" ht="12.75">
      <c r="A46" s="28" t="s">
        <v>795</v>
      </c>
      <c r="B46" s="38"/>
      <c r="C46" s="39" t="s">
        <v>799</v>
      </c>
      <c r="D46" s="13">
        <f>D47</f>
        <v>0</v>
      </c>
      <c r="E46" s="13">
        <f>E47</f>
        <v>150</v>
      </c>
      <c r="F46" s="13">
        <f t="shared" si="1"/>
        <v>150</v>
      </c>
    </row>
    <row r="47" spans="1:6" ht="38.25">
      <c r="A47" s="31"/>
      <c r="B47" s="38">
        <v>600</v>
      </c>
      <c r="C47" s="39" t="s">
        <v>89</v>
      </c>
      <c r="D47" s="13">
        <f>D48</f>
        <v>0</v>
      </c>
      <c r="E47" s="13">
        <f>E48</f>
        <v>150</v>
      </c>
      <c r="F47" s="13">
        <f t="shared" si="1"/>
        <v>150</v>
      </c>
    </row>
    <row r="48" spans="1:6" ht="12.75" hidden="1">
      <c r="A48" s="31"/>
      <c r="B48" s="38">
        <v>610</v>
      </c>
      <c r="C48" s="39" t="s">
        <v>118</v>
      </c>
      <c r="D48" s="13">
        <v>0</v>
      </c>
      <c r="E48" s="13">
        <v>150</v>
      </c>
      <c r="F48" s="13">
        <f t="shared" si="1"/>
        <v>150</v>
      </c>
    </row>
    <row r="49" spans="1:6" ht="25.5">
      <c r="A49" s="28" t="s">
        <v>796</v>
      </c>
      <c r="B49" s="38"/>
      <c r="C49" s="39" t="s">
        <v>800</v>
      </c>
      <c r="D49" s="13">
        <f>D50</f>
        <v>0</v>
      </c>
      <c r="E49" s="13">
        <f>E50</f>
        <v>200</v>
      </c>
      <c r="F49" s="13">
        <f t="shared" si="1"/>
        <v>200</v>
      </c>
    </row>
    <row r="50" spans="1:6" ht="38.25">
      <c r="A50" s="31"/>
      <c r="B50" s="38">
        <v>600</v>
      </c>
      <c r="C50" s="39" t="s">
        <v>89</v>
      </c>
      <c r="D50" s="13">
        <f>D51</f>
        <v>0</v>
      </c>
      <c r="E50" s="13">
        <f>E51</f>
        <v>200</v>
      </c>
      <c r="F50" s="13">
        <f t="shared" si="1"/>
        <v>200</v>
      </c>
    </row>
    <row r="51" spans="1:6" ht="12.75" hidden="1">
      <c r="A51" s="31"/>
      <c r="B51" s="38">
        <v>610</v>
      </c>
      <c r="C51" s="39" t="s">
        <v>118</v>
      </c>
      <c r="D51" s="13">
        <v>0</v>
      </c>
      <c r="E51" s="13">
        <v>200</v>
      </c>
      <c r="F51" s="13">
        <f t="shared" si="1"/>
        <v>200</v>
      </c>
    </row>
    <row r="52" spans="1:6" ht="12.75">
      <c r="A52" s="28" t="s">
        <v>797</v>
      </c>
      <c r="B52" s="38"/>
      <c r="C52" s="39" t="s">
        <v>801</v>
      </c>
      <c r="D52" s="13">
        <f>D53</f>
        <v>0</v>
      </c>
      <c r="E52" s="13">
        <f>E53</f>
        <v>100</v>
      </c>
      <c r="F52" s="13">
        <f t="shared" si="1"/>
        <v>100</v>
      </c>
    </row>
    <row r="53" spans="1:6" ht="38.25">
      <c r="A53" s="31"/>
      <c r="B53" s="38">
        <v>600</v>
      </c>
      <c r="C53" s="39" t="s">
        <v>89</v>
      </c>
      <c r="D53" s="13">
        <f>D54</f>
        <v>0</v>
      </c>
      <c r="E53" s="13">
        <f>E54</f>
        <v>100</v>
      </c>
      <c r="F53" s="13">
        <f t="shared" si="1"/>
        <v>100</v>
      </c>
    </row>
    <row r="54" spans="1:6" ht="12.75" hidden="1">
      <c r="A54" s="28"/>
      <c r="B54" s="38">
        <v>610</v>
      </c>
      <c r="C54" s="39" t="s">
        <v>118</v>
      </c>
      <c r="D54" s="13">
        <v>0</v>
      </c>
      <c r="E54" s="13">
        <v>100</v>
      </c>
      <c r="F54" s="13">
        <f t="shared" si="1"/>
        <v>100</v>
      </c>
    </row>
    <row r="55" spans="1:6" ht="12.75">
      <c r="A55" s="28" t="s">
        <v>803</v>
      </c>
      <c r="B55" s="38"/>
      <c r="C55" s="39" t="s">
        <v>802</v>
      </c>
      <c r="D55" s="13">
        <f aca="true" t="shared" si="2" ref="D55:E57">D56</f>
        <v>6032.8</v>
      </c>
      <c r="E55" s="13">
        <f t="shared" si="2"/>
        <v>4960.6</v>
      </c>
      <c r="F55" s="13">
        <f t="shared" si="1"/>
        <v>-1072.1999999999998</v>
      </c>
    </row>
    <row r="56" spans="1:6" ht="25.5">
      <c r="A56" s="28" t="s">
        <v>804</v>
      </c>
      <c r="B56" s="38"/>
      <c r="C56" s="39" t="s">
        <v>8</v>
      </c>
      <c r="D56" s="13">
        <f t="shared" si="2"/>
        <v>6032.8</v>
      </c>
      <c r="E56" s="13">
        <f t="shared" si="2"/>
        <v>4960.6</v>
      </c>
      <c r="F56" s="13">
        <f aca="true" t="shared" si="3" ref="F56:F62">E56-D56</f>
        <v>-1072.1999999999998</v>
      </c>
    </row>
    <row r="57" spans="1:6" ht="38.25">
      <c r="A57" s="31"/>
      <c r="B57" s="38">
        <v>600</v>
      </c>
      <c r="C57" s="39" t="s">
        <v>89</v>
      </c>
      <c r="D57" s="13">
        <f t="shared" si="2"/>
        <v>6032.8</v>
      </c>
      <c r="E57" s="13">
        <f t="shared" si="2"/>
        <v>4960.6</v>
      </c>
      <c r="F57" s="13">
        <f t="shared" si="3"/>
        <v>-1072.1999999999998</v>
      </c>
    </row>
    <row r="58" spans="1:6" ht="12.75" hidden="1">
      <c r="A58" s="31"/>
      <c r="B58" s="38">
        <v>610</v>
      </c>
      <c r="C58" s="39" t="s">
        <v>118</v>
      </c>
      <c r="D58" s="13">
        <v>6032.8</v>
      </c>
      <c r="E58" s="13">
        <v>4960.6</v>
      </c>
      <c r="F58" s="13">
        <f t="shared" si="3"/>
        <v>-1072.1999999999998</v>
      </c>
    </row>
    <row r="59" spans="1:6" ht="25.5">
      <c r="A59" s="28" t="s">
        <v>806</v>
      </c>
      <c r="B59" s="38"/>
      <c r="C59" s="39" t="s">
        <v>805</v>
      </c>
      <c r="D59" s="13">
        <f>D60+D63+D66</f>
        <v>500</v>
      </c>
      <c r="E59" s="13">
        <f>E60+E63+E66</f>
        <v>132.5</v>
      </c>
      <c r="F59" s="13">
        <f t="shared" si="3"/>
        <v>-367.5</v>
      </c>
    </row>
    <row r="60" spans="1:6" ht="25.5">
      <c r="A60" s="28" t="s">
        <v>191</v>
      </c>
      <c r="B60" s="38"/>
      <c r="C60" s="39" t="s">
        <v>174</v>
      </c>
      <c r="D60" s="13">
        <f>D61</f>
        <v>500</v>
      </c>
      <c r="E60" s="13">
        <f>E61</f>
        <v>0</v>
      </c>
      <c r="F60" s="13">
        <f t="shared" si="3"/>
        <v>-500</v>
      </c>
    </row>
    <row r="61" spans="1:6" ht="12.75">
      <c r="A61" s="31"/>
      <c r="B61" s="31">
        <v>200</v>
      </c>
      <c r="C61" s="29" t="s">
        <v>65</v>
      </c>
      <c r="D61" s="13">
        <f>D62</f>
        <v>500</v>
      </c>
      <c r="E61" s="13">
        <f>E62</f>
        <v>0</v>
      </c>
      <c r="F61" s="13">
        <f t="shared" si="3"/>
        <v>-500</v>
      </c>
    </row>
    <row r="62" spans="1:6" ht="12.75" hidden="1">
      <c r="A62" s="31"/>
      <c r="B62" s="38">
        <v>240</v>
      </c>
      <c r="C62" s="47" t="s">
        <v>66</v>
      </c>
      <c r="D62" s="13">
        <v>500</v>
      </c>
      <c r="E62" s="13">
        <v>0</v>
      </c>
      <c r="F62" s="13">
        <f t="shared" si="3"/>
        <v>-500</v>
      </c>
    </row>
    <row r="63" spans="1:6" ht="12.75">
      <c r="A63" s="28" t="s">
        <v>809</v>
      </c>
      <c r="B63" s="38"/>
      <c r="C63" s="47" t="s">
        <v>807</v>
      </c>
      <c r="D63" s="13">
        <f>D64</f>
        <v>0</v>
      </c>
      <c r="E63" s="13">
        <f>E64</f>
        <v>50</v>
      </c>
      <c r="F63" s="13">
        <f aca="true" t="shared" si="4" ref="F63:F69">E63-D63</f>
        <v>50</v>
      </c>
    </row>
    <row r="64" spans="1:6" ht="38.25">
      <c r="A64" s="31"/>
      <c r="B64" s="38">
        <v>600</v>
      </c>
      <c r="C64" s="39" t="s">
        <v>89</v>
      </c>
      <c r="D64" s="13">
        <f>D65</f>
        <v>0</v>
      </c>
      <c r="E64" s="13">
        <f>E65</f>
        <v>50</v>
      </c>
      <c r="F64" s="13">
        <f t="shared" si="4"/>
        <v>50</v>
      </c>
    </row>
    <row r="65" spans="1:6" ht="12.75" hidden="1">
      <c r="A65" s="31"/>
      <c r="B65" s="38">
        <v>240</v>
      </c>
      <c r="C65" s="47" t="s">
        <v>66</v>
      </c>
      <c r="D65" s="13">
        <v>0</v>
      </c>
      <c r="E65" s="13">
        <v>50</v>
      </c>
      <c r="F65" s="13">
        <f t="shared" si="4"/>
        <v>50</v>
      </c>
    </row>
    <row r="66" spans="1:6" ht="12.75">
      <c r="A66" s="28" t="s">
        <v>810</v>
      </c>
      <c r="B66" s="38"/>
      <c r="C66" s="47" t="s">
        <v>808</v>
      </c>
      <c r="D66" s="13">
        <f>D67</f>
        <v>0</v>
      </c>
      <c r="E66" s="13">
        <f>E67</f>
        <v>82.5</v>
      </c>
      <c r="F66" s="13">
        <f t="shared" si="4"/>
        <v>82.5</v>
      </c>
    </row>
    <row r="67" spans="1:6" ht="38.25">
      <c r="A67" s="31"/>
      <c r="B67" s="38">
        <v>600</v>
      </c>
      <c r="C67" s="39" t="s">
        <v>89</v>
      </c>
      <c r="D67" s="13">
        <f>D68</f>
        <v>0</v>
      </c>
      <c r="E67" s="13">
        <f>E68</f>
        <v>82.5</v>
      </c>
      <c r="F67" s="13">
        <f t="shared" si="4"/>
        <v>82.5</v>
      </c>
    </row>
    <row r="68" spans="1:6" ht="12.75" hidden="1">
      <c r="A68" s="31"/>
      <c r="B68" s="38">
        <v>240</v>
      </c>
      <c r="C68" s="47" t="s">
        <v>66</v>
      </c>
      <c r="D68" s="13">
        <v>0</v>
      </c>
      <c r="E68" s="13">
        <v>82.5</v>
      </c>
      <c r="F68" s="13">
        <f t="shared" si="4"/>
        <v>82.5</v>
      </c>
    </row>
    <row r="69" spans="1:6" ht="25.5">
      <c r="A69" s="28" t="s">
        <v>811</v>
      </c>
      <c r="B69" s="38"/>
      <c r="C69" s="39" t="s">
        <v>812</v>
      </c>
      <c r="D69" s="13">
        <f>D70+D73+D80</f>
        <v>7261.099999999999</v>
      </c>
      <c r="E69" s="13">
        <f>E70+E73+E80</f>
        <v>6650.1</v>
      </c>
      <c r="F69" s="13">
        <f t="shared" si="4"/>
        <v>-610.9999999999991</v>
      </c>
    </row>
    <row r="70" spans="1:6" ht="38.25">
      <c r="A70" s="28" t="s">
        <v>813</v>
      </c>
      <c r="B70" s="31"/>
      <c r="C70" s="29" t="s">
        <v>10</v>
      </c>
      <c r="D70" s="13">
        <f>D71</f>
        <v>5820.4</v>
      </c>
      <c r="E70" s="13">
        <f>E71</f>
        <v>6180.8</v>
      </c>
      <c r="F70" s="13">
        <f aca="true" t="shared" si="5" ref="F70:F82">E70-D70</f>
        <v>360.40000000000055</v>
      </c>
    </row>
    <row r="71" spans="1:6" ht="38.25">
      <c r="A71" s="31"/>
      <c r="B71" s="38">
        <v>600</v>
      </c>
      <c r="C71" s="39" t="s">
        <v>89</v>
      </c>
      <c r="D71" s="13">
        <f>D72</f>
        <v>5820.4</v>
      </c>
      <c r="E71" s="13">
        <f>E72</f>
        <v>6180.8</v>
      </c>
      <c r="F71" s="13">
        <f t="shared" si="5"/>
        <v>360.40000000000055</v>
      </c>
    </row>
    <row r="72" spans="1:6" ht="12.75" hidden="1">
      <c r="A72" s="31"/>
      <c r="B72" s="38">
        <v>610</v>
      </c>
      <c r="C72" s="39" t="s">
        <v>118</v>
      </c>
      <c r="D72" s="13">
        <v>5820.4</v>
      </c>
      <c r="E72" s="13">
        <v>6180.8</v>
      </c>
      <c r="F72" s="13">
        <f t="shared" si="5"/>
        <v>360.40000000000055</v>
      </c>
    </row>
    <row r="73" spans="1:6" ht="25.5">
      <c r="A73" s="52" t="s">
        <v>814</v>
      </c>
      <c r="B73" s="38"/>
      <c r="C73" s="39" t="s">
        <v>532</v>
      </c>
      <c r="D73" s="13">
        <f>D74</f>
        <v>0</v>
      </c>
      <c r="E73" s="13">
        <f>E74</f>
        <v>469.3</v>
      </c>
      <c r="F73" s="13">
        <f t="shared" si="5"/>
        <v>469.3</v>
      </c>
    </row>
    <row r="74" spans="1:6" ht="38.25">
      <c r="A74" s="31"/>
      <c r="B74" s="38">
        <v>600</v>
      </c>
      <c r="C74" s="39" t="s">
        <v>89</v>
      </c>
      <c r="D74" s="13">
        <f>D75</f>
        <v>0</v>
      </c>
      <c r="E74" s="13">
        <f>E75</f>
        <v>469.3</v>
      </c>
      <c r="F74" s="13">
        <f t="shared" si="5"/>
        <v>469.3</v>
      </c>
    </row>
    <row r="75" spans="1:6" ht="12.75" hidden="1">
      <c r="A75" s="31"/>
      <c r="B75" s="38">
        <v>610</v>
      </c>
      <c r="C75" s="39" t="s">
        <v>118</v>
      </c>
      <c r="D75" s="13">
        <v>0</v>
      </c>
      <c r="E75" s="13">
        <v>469.3</v>
      </c>
      <c r="F75" s="13">
        <f t="shared" si="5"/>
        <v>469.3</v>
      </c>
    </row>
    <row r="76" spans="1:6" ht="38.25">
      <c r="A76" s="31" t="s">
        <v>967</v>
      </c>
      <c r="B76" s="31"/>
      <c r="C76" s="39" t="s">
        <v>968</v>
      </c>
      <c r="D76" s="13">
        <f aca="true" t="shared" si="6" ref="D76:E78">D77</f>
        <v>0</v>
      </c>
      <c r="E76" s="13">
        <f t="shared" si="6"/>
        <v>165</v>
      </c>
      <c r="F76" s="13">
        <f t="shared" si="5"/>
        <v>165</v>
      </c>
    </row>
    <row r="77" spans="1:6" ht="25.5">
      <c r="A77" s="31" t="s">
        <v>970</v>
      </c>
      <c r="B77" s="38"/>
      <c r="C77" s="39" t="s">
        <v>969</v>
      </c>
      <c r="D77" s="13">
        <f t="shared" si="6"/>
        <v>0</v>
      </c>
      <c r="E77" s="13">
        <f t="shared" si="6"/>
        <v>165</v>
      </c>
      <c r="F77" s="13">
        <f t="shared" si="5"/>
        <v>165</v>
      </c>
    </row>
    <row r="78" spans="1:6" ht="12.75">
      <c r="A78" s="31" t="s">
        <v>971</v>
      </c>
      <c r="B78" s="38"/>
      <c r="C78" s="39" t="s">
        <v>972</v>
      </c>
      <c r="D78" s="13">
        <f t="shared" si="6"/>
        <v>0</v>
      </c>
      <c r="E78" s="13">
        <f t="shared" si="6"/>
        <v>165</v>
      </c>
      <c r="F78" s="13">
        <f t="shared" si="5"/>
        <v>165</v>
      </c>
    </row>
    <row r="79" spans="1:6" ht="38.25">
      <c r="A79" s="31"/>
      <c r="B79" s="38">
        <v>600</v>
      </c>
      <c r="C79" s="39" t="s">
        <v>89</v>
      </c>
      <c r="D79" s="13">
        <v>0</v>
      </c>
      <c r="E79" s="13">
        <v>165</v>
      </c>
      <c r="F79" s="13">
        <f t="shared" si="5"/>
        <v>165</v>
      </c>
    </row>
    <row r="80" spans="1:6" ht="25.5">
      <c r="A80" s="31" t="s">
        <v>531</v>
      </c>
      <c r="B80" s="38"/>
      <c r="C80" s="39" t="s">
        <v>532</v>
      </c>
      <c r="D80" s="13">
        <f>D81</f>
        <v>1440.7</v>
      </c>
      <c r="E80" s="13">
        <f>E81</f>
        <v>0</v>
      </c>
      <c r="F80" s="13">
        <f t="shared" si="5"/>
        <v>-1440.7</v>
      </c>
    </row>
    <row r="81" spans="1:6" ht="38.25">
      <c r="A81" s="31"/>
      <c r="B81" s="38">
        <v>600</v>
      </c>
      <c r="C81" s="39" t="s">
        <v>89</v>
      </c>
      <c r="D81" s="13">
        <f>D82</f>
        <v>1440.7</v>
      </c>
      <c r="E81" s="13">
        <f>E82</f>
        <v>0</v>
      </c>
      <c r="F81" s="13">
        <f t="shared" si="5"/>
        <v>-1440.7</v>
      </c>
    </row>
    <row r="82" spans="1:6" ht="12.75" hidden="1">
      <c r="A82" s="31"/>
      <c r="B82" s="38">
        <v>610</v>
      </c>
      <c r="C82" s="39" t="s">
        <v>118</v>
      </c>
      <c r="D82" s="13">
        <v>1440.7</v>
      </c>
      <c r="E82" s="13">
        <v>0</v>
      </c>
      <c r="F82" s="13">
        <f t="shared" si="5"/>
        <v>-1440.7</v>
      </c>
    </row>
    <row r="83" spans="1:6" ht="38.25">
      <c r="A83" s="44" t="s">
        <v>192</v>
      </c>
      <c r="B83" s="38"/>
      <c r="C83" s="51" t="s">
        <v>727</v>
      </c>
      <c r="D83" s="19">
        <f>D84+D99</f>
        <v>13937.999999999998</v>
      </c>
      <c r="E83" s="19">
        <f>E84+E99</f>
        <v>12836.900000000001</v>
      </c>
      <c r="F83" s="13">
        <f aca="true" t="shared" si="7" ref="F83:F124">E83-D83</f>
        <v>-1101.0999999999967</v>
      </c>
    </row>
    <row r="84" spans="1:6" ht="25.5">
      <c r="A84" s="28" t="s">
        <v>193</v>
      </c>
      <c r="B84" s="31"/>
      <c r="C84" s="29" t="s">
        <v>163</v>
      </c>
      <c r="D84" s="13">
        <f>D85+D95</f>
        <v>10744.599999999999</v>
      </c>
      <c r="E84" s="13">
        <f>E85+E95</f>
        <v>9020.1</v>
      </c>
      <c r="F84" s="13">
        <f t="shared" si="7"/>
        <v>-1724.4999999999982</v>
      </c>
    </row>
    <row r="85" spans="1:6" ht="25.5">
      <c r="A85" s="28" t="s">
        <v>14</v>
      </c>
      <c r="B85" s="31"/>
      <c r="C85" s="29" t="s">
        <v>815</v>
      </c>
      <c r="D85" s="13">
        <f>D86+D89+D92</f>
        <v>10744.599999999999</v>
      </c>
      <c r="E85" s="13">
        <f>E86+E89+E92</f>
        <v>8870.1</v>
      </c>
      <c r="F85" s="13">
        <f t="shared" si="7"/>
        <v>-1874.4999999999982</v>
      </c>
    </row>
    <row r="86" spans="1:6" ht="38.25">
      <c r="A86" s="28" t="s">
        <v>15</v>
      </c>
      <c r="B86" s="31"/>
      <c r="C86" s="29" t="s">
        <v>11</v>
      </c>
      <c r="D86" s="13">
        <f>D87</f>
        <v>5655.4</v>
      </c>
      <c r="E86" s="13">
        <f>E87</f>
        <v>4053.5</v>
      </c>
      <c r="F86" s="13">
        <f t="shared" si="7"/>
        <v>-1601.8999999999996</v>
      </c>
    </row>
    <row r="87" spans="1:6" ht="24.75" customHeight="1">
      <c r="A87" s="38"/>
      <c r="B87" s="38">
        <v>600</v>
      </c>
      <c r="C87" s="29" t="s">
        <v>148</v>
      </c>
      <c r="D87" s="20">
        <f>D88</f>
        <v>5655.4</v>
      </c>
      <c r="E87" s="20">
        <f>E88</f>
        <v>4053.5</v>
      </c>
      <c r="F87" s="13">
        <f t="shared" si="7"/>
        <v>-1601.8999999999996</v>
      </c>
    </row>
    <row r="88" spans="1:6" ht="12.75" hidden="1">
      <c r="A88" s="38"/>
      <c r="B88" s="38">
        <v>610</v>
      </c>
      <c r="C88" s="47" t="s">
        <v>118</v>
      </c>
      <c r="D88" s="20">
        <v>5655.4</v>
      </c>
      <c r="E88" s="13">
        <v>4053.5</v>
      </c>
      <c r="F88" s="13">
        <f t="shared" si="7"/>
        <v>-1601.8999999999996</v>
      </c>
    </row>
    <row r="89" spans="1:6" ht="38.25">
      <c r="A89" s="52" t="s">
        <v>16</v>
      </c>
      <c r="B89" s="38"/>
      <c r="C89" s="39" t="s">
        <v>12</v>
      </c>
      <c r="D89" s="20">
        <f>D90</f>
        <v>4346.7</v>
      </c>
      <c r="E89" s="20">
        <f>E90</f>
        <v>4234.2</v>
      </c>
      <c r="F89" s="13">
        <f t="shared" si="7"/>
        <v>-112.5</v>
      </c>
    </row>
    <row r="90" spans="1:9" ht="25.5">
      <c r="A90" s="38"/>
      <c r="B90" s="38">
        <v>600</v>
      </c>
      <c r="C90" s="29" t="s">
        <v>148</v>
      </c>
      <c r="D90" s="20">
        <f>D91</f>
        <v>4346.7</v>
      </c>
      <c r="E90" s="20">
        <f>E91</f>
        <v>4234.2</v>
      </c>
      <c r="F90" s="13">
        <f t="shared" si="7"/>
        <v>-112.5</v>
      </c>
      <c r="I90" s="65"/>
    </row>
    <row r="91" spans="1:6" ht="12.75" hidden="1">
      <c r="A91" s="38"/>
      <c r="B91" s="38">
        <v>610</v>
      </c>
      <c r="C91" s="47" t="s">
        <v>118</v>
      </c>
      <c r="D91" s="20">
        <v>4346.7</v>
      </c>
      <c r="E91" s="13">
        <v>4234.2</v>
      </c>
      <c r="F91" s="13">
        <f t="shared" si="7"/>
        <v>-112.5</v>
      </c>
    </row>
    <row r="92" spans="1:6" ht="25.5">
      <c r="A92" s="31" t="s">
        <v>825</v>
      </c>
      <c r="B92" s="38"/>
      <c r="C92" s="39" t="s">
        <v>824</v>
      </c>
      <c r="D92" s="13">
        <f>D93</f>
        <v>742.5</v>
      </c>
      <c r="E92" s="13">
        <f>E93</f>
        <v>582.4</v>
      </c>
      <c r="F92" s="13">
        <f>E92-D92</f>
        <v>-160.10000000000002</v>
      </c>
    </row>
    <row r="93" spans="1:6" ht="37.5" customHeight="1">
      <c r="A93" s="31"/>
      <c r="B93" s="38">
        <v>600</v>
      </c>
      <c r="C93" s="39" t="s">
        <v>89</v>
      </c>
      <c r="D93" s="13">
        <f>D94</f>
        <v>742.5</v>
      </c>
      <c r="E93" s="13">
        <f>E94</f>
        <v>582.4</v>
      </c>
      <c r="F93" s="13">
        <f>E93-D93</f>
        <v>-160.10000000000002</v>
      </c>
    </row>
    <row r="94" spans="1:6" ht="24.75" customHeight="1" hidden="1">
      <c r="A94" s="31"/>
      <c r="B94" s="38">
        <v>610</v>
      </c>
      <c r="C94" s="39" t="s">
        <v>118</v>
      </c>
      <c r="D94" s="13">
        <v>742.5</v>
      </c>
      <c r="E94" s="13">
        <f>512.4+45+25</f>
        <v>582.4</v>
      </c>
      <c r="F94" s="13">
        <f>E94-D94</f>
        <v>-160.10000000000002</v>
      </c>
    </row>
    <row r="95" spans="1:6" ht="38.25">
      <c r="A95" s="52" t="s">
        <v>816</v>
      </c>
      <c r="B95" s="38"/>
      <c r="C95" s="39" t="s">
        <v>17</v>
      </c>
      <c r="D95" s="20">
        <f aca="true" t="shared" si="8" ref="D95:E97">D96</f>
        <v>0</v>
      </c>
      <c r="E95" s="20">
        <f t="shared" si="8"/>
        <v>150</v>
      </c>
      <c r="F95" s="13">
        <f t="shared" si="7"/>
        <v>150</v>
      </c>
    </row>
    <row r="96" spans="1:6" ht="25.5">
      <c r="A96" s="52" t="s">
        <v>18</v>
      </c>
      <c r="B96" s="38"/>
      <c r="C96" s="39" t="s">
        <v>732</v>
      </c>
      <c r="D96" s="20">
        <f t="shared" si="8"/>
        <v>0</v>
      </c>
      <c r="E96" s="20">
        <f t="shared" si="8"/>
        <v>150</v>
      </c>
      <c r="F96" s="13">
        <f t="shared" si="7"/>
        <v>150</v>
      </c>
    </row>
    <row r="97" spans="1:6" ht="25.5">
      <c r="A97" s="38"/>
      <c r="B97" s="38">
        <v>600</v>
      </c>
      <c r="C97" s="29" t="s">
        <v>148</v>
      </c>
      <c r="D97" s="20">
        <f t="shared" si="8"/>
        <v>0</v>
      </c>
      <c r="E97" s="20">
        <f t="shared" si="8"/>
        <v>150</v>
      </c>
      <c r="F97" s="13">
        <f t="shared" si="7"/>
        <v>150</v>
      </c>
    </row>
    <row r="98" spans="1:6" ht="12.75" hidden="1">
      <c r="A98" s="38"/>
      <c r="B98" s="38">
        <v>610</v>
      </c>
      <c r="C98" s="47" t="s">
        <v>118</v>
      </c>
      <c r="D98" s="20">
        <v>0</v>
      </c>
      <c r="E98" s="13">
        <v>150</v>
      </c>
      <c r="F98" s="13">
        <f t="shared" si="7"/>
        <v>150</v>
      </c>
    </row>
    <row r="99" spans="1:6" ht="12.75">
      <c r="A99" s="28" t="s">
        <v>194</v>
      </c>
      <c r="B99" s="38"/>
      <c r="C99" s="39" t="s">
        <v>150</v>
      </c>
      <c r="D99" s="13">
        <f>D100+D107</f>
        <v>3193.4</v>
      </c>
      <c r="E99" s="13">
        <f>E100+E107</f>
        <v>3816.8</v>
      </c>
      <c r="F99" s="13">
        <f t="shared" si="7"/>
        <v>623.4000000000001</v>
      </c>
    </row>
    <row r="100" spans="1:6" ht="38.25">
      <c r="A100" s="28" t="s">
        <v>818</v>
      </c>
      <c r="B100" s="38"/>
      <c r="C100" s="39" t="s">
        <v>817</v>
      </c>
      <c r="D100" s="13">
        <f>D101+D104</f>
        <v>3093.4</v>
      </c>
      <c r="E100" s="13">
        <f>E101+E104</f>
        <v>3716.8</v>
      </c>
      <c r="F100" s="13">
        <f t="shared" si="7"/>
        <v>623.4000000000001</v>
      </c>
    </row>
    <row r="101" spans="1:6" ht="25.5">
      <c r="A101" s="28" t="s">
        <v>819</v>
      </c>
      <c r="B101" s="38"/>
      <c r="C101" s="39" t="s">
        <v>9</v>
      </c>
      <c r="D101" s="13">
        <f>D102</f>
        <v>1607.9</v>
      </c>
      <c r="E101" s="13">
        <f>E102</f>
        <v>2165.8</v>
      </c>
      <c r="F101" s="13">
        <f t="shared" si="7"/>
        <v>557.9000000000001</v>
      </c>
    </row>
    <row r="102" spans="1:6" ht="38.25">
      <c r="A102" s="31"/>
      <c r="B102" s="38">
        <v>600</v>
      </c>
      <c r="C102" s="39" t="s">
        <v>89</v>
      </c>
      <c r="D102" s="13">
        <f>D103</f>
        <v>1607.9</v>
      </c>
      <c r="E102" s="13">
        <f>E103</f>
        <v>2165.8</v>
      </c>
      <c r="F102" s="13">
        <f t="shared" si="7"/>
        <v>557.9000000000001</v>
      </c>
    </row>
    <row r="103" spans="1:6" ht="12.75" hidden="1">
      <c r="A103" s="31"/>
      <c r="B103" s="38">
        <v>610</v>
      </c>
      <c r="C103" s="39" t="s">
        <v>118</v>
      </c>
      <c r="D103" s="13">
        <v>1607.9</v>
      </c>
      <c r="E103" s="13">
        <v>2165.8</v>
      </c>
      <c r="F103" s="13">
        <f t="shared" si="7"/>
        <v>557.9000000000001</v>
      </c>
    </row>
    <row r="104" spans="1:6" ht="38.25">
      <c r="A104" s="28" t="s">
        <v>820</v>
      </c>
      <c r="B104" s="38"/>
      <c r="C104" s="39" t="s">
        <v>10</v>
      </c>
      <c r="D104" s="13">
        <f>D105</f>
        <v>1485.5</v>
      </c>
      <c r="E104" s="13">
        <f>E105</f>
        <v>1551</v>
      </c>
      <c r="F104" s="13">
        <f t="shared" si="7"/>
        <v>65.5</v>
      </c>
    </row>
    <row r="105" spans="1:6" ht="38.25">
      <c r="A105" s="31"/>
      <c r="B105" s="38">
        <v>600</v>
      </c>
      <c r="C105" s="39" t="s">
        <v>89</v>
      </c>
      <c r="D105" s="13">
        <f>D106</f>
        <v>1485.5</v>
      </c>
      <c r="E105" s="13">
        <f>E106</f>
        <v>1551</v>
      </c>
      <c r="F105" s="13">
        <f t="shared" si="7"/>
        <v>65.5</v>
      </c>
    </row>
    <row r="106" spans="1:6" ht="12.75" hidden="1">
      <c r="A106" s="31"/>
      <c r="B106" s="38">
        <v>610</v>
      </c>
      <c r="C106" s="39" t="s">
        <v>118</v>
      </c>
      <c r="D106" s="13">
        <v>1485.5</v>
      </c>
      <c r="E106" s="13">
        <v>1551</v>
      </c>
      <c r="F106" s="13">
        <f t="shared" si="7"/>
        <v>65.5</v>
      </c>
    </row>
    <row r="107" spans="1:6" ht="51">
      <c r="A107" s="28" t="s">
        <v>822</v>
      </c>
      <c r="B107" s="38"/>
      <c r="C107" s="39" t="s">
        <v>821</v>
      </c>
      <c r="D107" s="13">
        <f aca="true" t="shared" si="9" ref="D107:E109">D108</f>
        <v>100</v>
      </c>
      <c r="E107" s="13">
        <f t="shared" si="9"/>
        <v>100</v>
      </c>
      <c r="F107" s="13">
        <f t="shared" si="7"/>
        <v>0</v>
      </c>
    </row>
    <row r="108" spans="1:6" ht="12.75">
      <c r="A108" s="28" t="s">
        <v>823</v>
      </c>
      <c r="B108" s="38"/>
      <c r="C108" s="39" t="s">
        <v>151</v>
      </c>
      <c r="D108" s="13">
        <f t="shared" si="9"/>
        <v>100</v>
      </c>
      <c r="E108" s="13">
        <f t="shared" si="9"/>
        <v>100</v>
      </c>
      <c r="F108" s="13">
        <f t="shared" si="7"/>
        <v>0</v>
      </c>
    </row>
    <row r="109" spans="1:6" ht="38.25">
      <c r="A109" s="31"/>
      <c r="B109" s="38">
        <v>600</v>
      </c>
      <c r="C109" s="39" t="s">
        <v>89</v>
      </c>
      <c r="D109" s="13">
        <f t="shared" si="9"/>
        <v>100</v>
      </c>
      <c r="E109" s="13">
        <f t="shared" si="9"/>
        <v>100</v>
      </c>
      <c r="F109" s="13">
        <f t="shared" si="7"/>
        <v>0</v>
      </c>
    </row>
    <row r="110" spans="1:6" ht="12.75" hidden="1">
      <c r="A110" s="31"/>
      <c r="B110" s="38">
        <v>610</v>
      </c>
      <c r="C110" s="39" t="s">
        <v>118</v>
      </c>
      <c r="D110" s="13">
        <v>100</v>
      </c>
      <c r="E110" s="13">
        <v>100</v>
      </c>
      <c r="F110" s="13">
        <f t="shared" si="7"/>
        <v>0</v>
      </c>
    </row>
    <row r="111" spans="1:6" ht="41.25" customHeight="1" hidden="1">
      <c r="A111" s="28" t="s">
        <v>13</v>
      </c>
      <c r="B111" s="38"/>
      <c r="C111" s="39" t="s">
        <v>3</v>
      </c>
      <c r="D111" s="13">
        <f>D112</f>
        <v>0</v>
      </c>
      <c r="E111" s="13">
        <f>E112</f>
        <v>0</v>
      </c>
      <c r="F111" s="13">
        <f t="shared" si="7"/>
        <v>0</v>
      </c>
    </row>
    <row r="112" spans="1:6" ht="39.75" customHeight="1" hidden="1">
      <c r="A112" s="31"/>
      <c r="B112" s="38">
        <v>600</v>
      </c>
      <c r="C112" s="39" t="s">
        <v>89</v>
      </c>
      <c r="D112" s="13">
        <f>D113</f>
        <v>0</v>
      </c>
      <c r="E112" s="13">
        <f>E113</f>
        <v>0</v>
      </c>
      <c r="F112" s="13">
        <f t="shared" si="7"/>
        <v>0</v>
      </c>
    </row>
    <row r="113" spans="1:6" ht="12.75" hidden="1">
      <c r="A113" s="31"/>
      <c r="B113" s="38">
        <v>610</v>
      </c>
      <c r="C113" s="39" t="s">
        <v>118</v>
      </c>
      <c r="D113" s="13">
        <v>0</v>
      </c>
      <c r="E113" s="13">
        <v>0</v>
      </c>
      <c r="F113" s="13">
        <f t="shared" si="7"/>
        <v>0</v>
      </c>
    </row>
    <row r="114" spans="1:6" ht="25.5" hidden="1">
      <c r="A114" s="52" t="s">
        <v>36</v>
      </c>
      <c r="B114" s="38"/>
      <c r="C114" s="39" t="s">
        <v>37</v>
      </c>
      <c r="D114" s="13">
        <f>D115</f>
        <v>0</v>
      </c>
      <c r="E114" s="13">
        <f>E115</f>
        <v>0</v>
      </c>
      <c r="F114" s="13">
        <f t="shared" si="7"/>
        <v>0</v>
      </c>
    </row>
    <row r="115" spans="1:6" ht="38.25" hidden="1">
      <c r="A115" s="31"/>
      <c r="B115" s="38">
        <v>600</v>
      </c>
      <c r="C115" s="39" t="s">
        <v>89</v>
      </c>
      <c r="D115" s="13">
        <f>D116</f>
        <v>0</v>
      </c>
      <c r="E115" s="13">
        <f>E116</f>
        <v>0</v>
      </c>
      <c r="F115" s="13">
        <f t="shared" si="7"/>
        <v>0</v>
      </c>
    </row>
    <row r="116" spans="1:6" ht="12.75" hidden="1">
      <c r="A116" s="31"/>
      <c r="B116" s="38">
        <v>610</v>
      </c>
      <c r="C116" s="39" t="s">
        <v>118</v>
      </c>
      <c r="D116" s="13">
        <v>0</v>
      </c>
      <c r="E116" s="13">
        <v>0</v>
      </c>
      <c r="F116" s="13">
        <f t="shared" si="7"/>
        <v>0</v>
      </c>
    </row>
    <row r="117" spans="1:6" ht="25.5" hidden="1">
      <c r="A117" s="28" t="s">
        <v>319</v>
      </c>
      <c r="B117" s="38"/>
      <c r="C117" s="39" t="s">
        <v>318</v>
      </c>
      <c r="D117" s="13">
        <f>D118</f>
        <v>0</v>
      </c>
      <c r="E117" s="13">
        <f>E118</f>
        <v>0</v>
      </c>
      <c r="F117" s="13">
        <f t="shared" si="7"/>
        <v>0</v>
      </c>
    </row>
    <row r="118" spans="1:6" ht="30" customHeight="1" hidden="1">
      <c r="A118" s="31"/>
      <c r="B118" s="38">
        <v>600</v>
      </c>
      <c r="C118" s="39" t="s">
        <v>89</v>
      </c>
      <c r="D118" s="13">
        <f>D119</f>
        <v>0</v>
      </c>
      <c r="E118" s="13">
        <f>E119</f>
        <v>0</v>
      </c>
      <c r="F118" s="13">
        <f t="shared" si="7"/>
        <v>0</v>
      </c>
    </row>
    <row r="119" spans="1:6" ht="12.75" hidden="1">
      <c r="A119" s="31"/>
      <c r="B119" s="38">
        <v>610</v>
      </c>
      <c r="C119" s="39" t="s">
        <v>118</v>
      </c>
      <c r="D119" s="13">
        <v>0</v>
      </c>
      <c r="E119" s="13">
        <v>0</v>
      </c>
      <c r="F119" s="13">
        <f t="shared" si="7"/>
        <v>0</v>
      </c>
    </row>
    <row r="120" spans="1:6" ht="25.5">
      <c r="A120" s="44" t="s">
        <v>195</v>
      </c>
      <c r="B120" s="24"/>
      <c r="C120" s="26" t="s">
        <v>116</v>
      </c>
      <c r="D120" s="17">
        <f>D121+D125</f>
        <v>883.6</v>
      </c>
      <c r="E120" s="17">
        <f>E121+E125</f>
        <v>883.6</v>
      </c>
      <c r="F120" s="13">
        <f t="shared" si="7"/>
        <v>0</v>
      </c>
    </row>
    <row r="121" spans="1:6" ht="38.25" hidden="1">
      <c r="A121" s="34" t="s">
        <v>196</v>
      </c>
      <c r="B121" s="46"/>
      <c r="C121" s="39" t="s">
        <v>555</v>
      </c>
      <c r="D121" s="14">
        <f aca="true" t="shared" si="10" ref="D121:E123">D122</f>
        <v>0</v>
      </c>
      <c r="E121" s="14">
        <f t="shared" si="10"/>
        <v>0</v>
      </c>
      <c r="F121" s="13">
        <f t="shared" si="7"/>
        <v>0</v>
      </c>
    </row>
    <row r="122" spans="1:6" ht="51" hidden="1">
      <c r="A122" s="43" t="s">
        <v>553</v>
      </c>
      <c r="B122" s="48"/>
      <c r="C122" s="29" t="s">
        <v>738</v>
      </c>
      <c r="D122" s="14">
        <f t="shared" si="10"/>
        <v>0</v>
      </c>
      <c r="E122" s="14">
        <f t="shared" si="10"/>
        <v>0</v>
      </c>
      <c r="F122" s="13">
        <f t="shared" si="7"/>
        <v>0</v>
      </c>
    </row>
    <row r="123" spans="1:6" ht="12.75" hidden="1">
      <c r="A123" s="49"/>
      <c r="B123" s="38">
        <v>500</v>
      </c>
      <c r="C123" s="39" t="s">
        <v>80</v>
      </c>
      <c r="D123" s="14">
        <f t="shared" si="10"/>
        <v>0</v>
      </c>
      <c r="E123" s="14">
        <f t="shared" si="10"/>
        <v>0</v>
      </c>
      <c r="F123" s="13">
        <f t="shared" si="7"/>
        <v>0</v>
      </c>
    </row>
    <row r="124" spans="1:6" ht="12.75" hidden="1">
      <c r="A124" s="49"/>
      <c r="B124" s="38">
        <v>540</v>
      </c>
      <c r="C124" s="39" t="s">
        <v>50</v>
      </c>
      <c r="D124" s="14">
        <v>0</v>
      </c>
      <c r="E124" s="14">
        <v>0</v>
      </c>
      <c r="F124" s="13">
        <f t="shared" si="7"/>
        <v>0</v>
      </c>
    </row>
    <row r="125" spans="1:6" ht="38.25">
      <c r="A125" s="34" t="s">
        <v>557</v>
      </c>
      <c r="B125" s="34"/>
      <c r="C125" s="29" t="s">
        <v>556</v>
      </c>
      <c r="D125" s="14">
        <f>D126</f>
        <v>883.6</v>
      </c>
      <c r="E125" s="14">
        <f>E126</f>
        <v>883.6</v>
      </c>
      <c r="F125" s="13">
        <f aca="true" t="shared" si="11" ref="F125:F230">E125-D125</f>
        <v>0</v>
      </c>
    </row>
    <row r="126" spans="1:6" ht="25.5">
      <c r="A126" s="34" t="s">
        <v>827</v>
      </c>
      <c r="B126" s="34"/>
      <c r="C126" s="29" t="s">
        <v>826</v>
      </c>
      <c r="D126" s="14">
        <f>D127+D130</f>
        <v>883.6</v>
      </c>
      <c r="E126" s="14">
        <f>E127+E130</f>
        <v>883.6</v>
      </c>
      <c r="F126" s="13">
        <f t="shared" si="11"/>
        <v>0</v>
      </c>
    </row>
    <row r="127" spans="1:6" ht="25.5">
      <c r="A127" s="34" t="s">
        <v>559</v>
      </c>
      <c r="B127" s="28"/>
      <c r="C127" s="29" t="s">
        <v>560</v>
      </c>
      <c r="D127" s="13">
        <f>D128</f>
        <v>883.6</v>
      </c>
      <c r="E127" s="13">
        <f>E128</f>
        <v>883.6</v>
      </c>
      <c r="F127" s="13">
        <f t="shared" si="11"/>
        <v>0</v>
      </c>
    </row>
    <row r="128" spans="1:6" ht="25.5">
      <c r="A128" s="31"/>
      <c r="B128" s="34">
        <v>400</v>
      </c>
      <c r="C128" s="39" t="s">
        <v>128</v>
      </c>
      <c r="D128" s="13">
        <f>D129</f>
        <v>883.6</v>
      </c>
      <c r="E128" s="13">
        <f>E129</f>
        <v>883.6</v>
      </c>
      <c r="F128" s="13">
        <f t="shared" si="11"/>
        <v>0</v>
      </c>
    </row>
    <row r="129" spans="1:6" ht="12.75" hidden="1">
      <c r="A129" s="31"/>
      <c r="B129" s="34">
        <v>410</v>
      </c>
      <c r="C129" s="29" t="s">
        <v>129</v>
      </c>
      <c r="D129" s="13">
        <v>883.6</v>
      </c>
      <c r="E129" s="13">
        <v>883.6</v>
      </c>
      <c r="F129" s="13">
        <f t="shared" si="11"/>
        <v>0</v>
      </c>
    </row>
    <row r="130" spans="1:6" ht="25.5" hidden="1">
      <c r="A130" s="34" t="s">
        <v>604</v>
      </c>
      <c r="B130" s="34"/>
      <c r="C130" s="29" t="s">
        <v>605</v>
      </c>
      <c r="D130" s="13">
        <f>D131</f>
        <v>0</v>
      </c>
      <c r="E130" s="13">
        <f>E131</f>
        <v>0</v>
      </c>
      <c r="F130" s="13">
        <f t="shared" si="11"/>
        <v>0</v>
      </c>
    </row>
    <row r="131" spans="1:6" ht="25.5" hidden="1">
      <c r="A131" s="31"/>
      <c r="B131" s="34">
        <v>400</v>
      </c>
      <c r="C131" s="39" t="s">
        <v>128</v>
      </c>
      <c r="D131" s="13">
        <f>D132</f>
        <v>0</v>
      </c>
      <c r="E131" s="13">
        <f>E132</f>
        <v>0</v>
      </c>
      <c r="F131" s="13">
        <f t="shared" si="11"/>
        <v>0</v>
      </c>
    </row>
    <row r="132" spans="1:6" ht="12.75" hidden="1">
      <c r="A132" s="31"/>
      <c r="B132" s="34">
        <v>410</v>
      </c>
      <c r="C132" s="29" t="s">
        <v>129</v>
      </c>
      <c r="D132" s="13">
        <v>0</v>
      </c>
      <c r="E132" s="13">
        <v>0</v>
      </c>
      <c r="F132" s="13">
        <f t="shared" si="11"/>
        <v>0</v>
      </c>
    </row>
    <row r="133" spans="1:6" ht="38.25">
      <c r="A133" s="44" t="s">
        <v>197</v>
      </c>
      <c r="B133" s="24"/>
      <c r="C133" s="26" t="s">
        <v>87</v>
      </c>
      <c r="D133" s="19">
        <f>D134+D171</f>
        <v>5025.8</v>
      </c>
      <c r="E133" s="19">
        <f>E134+E171</f>
        <v>12442.399999999998</v>
      </c>
      <c r="F133" s="13">
        <f t="shared" si="11"/>
        <v>7416.599999999998</v>
      </c>
    </row>
    <row r="134" spans="1:6" ht="25.5">
      <c r="A134" s="28" t="s">
        <v>830</v>
      </c>
      <c r="B134" s="35"/>
      <c r="C134" s="33" t="s">
        <v>829</v>
      </c>
      <c r="D134" s="280">
        <f>D135+D160+D167</f>
        <v>2960</v>
      </c>
      <c r="E134" s="280">
        <f>E135+E160+E167</f>
        <v>3274.2</v>
      </c>
      <c r="F134" s="13">
        <f t="shared" si="11"/>
        <v>314.1999999999998</v>
      </c>
    </row>
    <row r="135" spans="1:6" ht="25.5">
      <c r="A135" s="40" t="s">
        <v>831</v>
      </c>
      <c r="B135" s="35"/>
      <c r="C135" s="33" t="s">
        <v>828</v>
      </c>
      <c r="D135" s="15">
        <f>D136+D139+D142+D145+D148+D151+D157+D154</f>
        <v>960</v>
      </c>
      <c r="E135" s="15">
        <f>E136+E139+E142+E145+E148+E151+E157+E154</f>
        <v>431</v>
      </c>
      <c r="F135" s="13">
        <f t="shared" si="11"/>
        <v>-529</v>
      </c>
    </row>
    <row r="136" spans="1:6" ht="25.5">
      <c r="A136" s="28" t="s">
        <v>198</v>
      </c>
      <c r="B136" s="31"/>
      <c r="C136" s="29" t="s">
        <v>88</v>
      </c>
      <c r="D136" s="13">
        <f>D137</f>
        <v>800</v>
      </c>
      <c r="E136" s="13">
        <f>E137</f>
        <v>0</v>
      </c>
      <c r="F136" s="13">
        <f>E136-D136</f>
        <v>-800</v>
      </c>
    </row>
    <row r="137" spans="1:6" ht="12.75">
      <c r="A137" s="31"/>
      <c r="B137" s="31">
        <v>200</v>
      </c>
      <c r="C137" s="29" t="s">
        <v>65</v>
      </c>
      <c r="D137" s="13">
        <f>D138</f>
        <v>800</v>
      </c>
      <c r="E137" s="13">
        <f>E138</f>
        <v>0</v>
      </c>
      <c r="F137" s="13">
        <f>E137-D137</f>
        <v>-800</v>
      </c>
    </row>
    <row r="138" spans="1:6" ht="25.5" hidden="1">
      <c r="A138" s="31"/>
      <c r="B138" s="31">
        <v>240</v>
      </c>
      <c r="C138" s="29" t="s">
        <v>66</v>
      </c>
      <c r="D138" s="13">
        <v>800</v>
      </c>
      <c r="E138" s="13">
        <v>0</v>
      </c>
      <c r="F138" s="13">
        <f>E138-D138</f>
        <v>-800</v>
      </c>
    </row>
    <row r="139" spans="1:6" ht="25.5">
      <c r="A139" s="40" t="s">
        <v>832</v>
      </c>
      <c r="B139" s="32"/>
      <c r="C139" s="33" t="s">
        <v>836</v>
      </c>
      <c r="D139" s="13">
        <f>D140</f>
        <v>0</v>
      </c>
      <c r="E139" s="13">
        <f>E140</f>
        <v>50.2</v>
      </c>
      <c r="F139" s="13">
        <f aca="true" t="shared" si="12" ref="F139:F160">E139-D139</f>
        <v>50.2</v>
      </c>
    </row>
    <row r="140" spans="1:6" ht="12.75">
      <c r="A140" s="32"/>
      <c r="B140" s="31">
        <v>200</v>
      </c>
      <c r="C140" s="29" t="s">
        <v>65</v>
      </c>
      <c r="D140" s="13">
        <f>D141</f>
        <v>0</v>
      </c>
      <c r="E140" s="13">
        <f>E141</f>
        <v>50.2</v>
      </c>
      <c r="F140" s="13">
        <f t="shared" si="12"/>
        <v>50.2</v>
      </c>
    </row>
    <row r="141" spans="1:6" ht="25.5" hidden="1">
      <c r="A141" s="32"/>
      <c r="B141" s="31">
        <v>240</v>
      </c>
      <c r="C141" s="29" t="s">
        <v>66</v>
      </c>
      <c r="D141" s="13">
        <v>0</v>
      </c>
      <c r="E141" s="13">
        <v>50.2</v>
      </c>
      <c r="F141" s="13">
        <f t="shared" si="12"/>
        <v>50.2</v>
      </c>
    </row>
    <row r="142" spans="1:6" ht="25.5">
      <c r="A142" s="40" t="s">
        <v>833</v>
      </c>
      <c r="B142" s="32"/>
      <c r="C142" s="33" t="s">
        <v>837</v>
      </c>
      <c r="D142" s="13">
        <f>D143</f>
        <v>0</v>
      </c>
      <c r="E142" s="13">
        <f>E143</f>
        <v>72.6</v>
      </c>
      <c r="F142" s="13">
        <f t="shared" si="12"/>
        <v>72.6</v>
      </c>
    </row>
    <row r="143" spans="1:6" ht="12.75">
      <c r="A143" s="32"/>
      <c r="B143" s="31">
        <v>200</v>
      </c>
      <c r="C143" s="29" t="s">
        <v>65</v>
      </c>
      <c r="D143" s="13">
        <f>D144</f>
        <v>0</v>
      </c>
      <c r="E143" s="13">
        <f>E144</f>
        <v>72.6</v>
      </c>
      <c r="F143" s="13">
        <f t="shared" si="12"/>
        <v>72.6</v>
      </c>
    </row>
    <row r="144" spans="1:6" ht="25.5" hidden="1">
      <c r="A144" s="32"/>
      <c r="B144" s="31">
        <v>240</v>
      </c>
      <c r="C144" s="29" t="s">
        <v>66</v>
      </c>
      <c r="D144" s="13">
        <v>0</v>
      </c>
      <c r="E144" s="13">
        <v>72.6</v>
      </c>
      <c r="F144" s="13">
        <f t="shared" si="12"/>
        <v>72.6</v>
      </c>
    </row>
    <row r="145" spans="1:6" ht="25.5">
      <c r="A145" s="40" t="s">
        <v>834</v>
      </c>
      <c r="B145" s="32"/>
      <c r="C145" s="33" t="s">
        <v>838</v>
      </c>
      <c r="D145" s="13">
        <f>D146</f>
        <v>0</v>
      </c>
      <c r="E145" s="13">
        <f>E146</f>
        <v>50.2</v>
      </c>
      <c r="F145" s="13">
        <f t="shared" si="12"/>
        <v>50.2</v>
      </c>
    </row>
    <row r="146" spans="1:6" ht="12.75">
      <c r="A146" s="32"/>
      <c r="B146" s="31">
        <v>200</v>
      </c>
      <c r="C146" s="29" t="s">
        <v>65</v>
      </c>
      <c r="D146" s="13">
        <f>D147</f>
        <v>0</v>
      </c>
      <c r="E146" s="13">
        <f>E147</f>
        <v>50.2</v>
      </c>
      <c r="F146" s="13">
        <f t="shared" si="12"/>
        <v>50.2</v>
      </c>
    </row>
    <row r="147" spans="1:6" ht="25.5" hidden="1">
      <c r="A147" s="32"/>
      <c r="B147" s="31">
        <v>240</v>
      </c>
      <c r="C147" s="29" t="s">
        <v>66</v>
      </c>
      <c r="D147" s="13">
        <v>0</v>
      </c>
      <c r="E147" s="13">
        <v>50.2</v>
      </c>
      <c r="F147" s="13">
        <f t="shared" si="12"/>
        <v>50.2</v>
      </c>
    </row>
    <row r="148" spans="1:6" ht="25.5">
      <c r="A148" s="40" t="s">
        <v>835</v>
      </c>
      <c r="B148" s="32"/>
      <c r="C148" s="33" t="s">
        <v>839</v>
      </c>
      <c r="D148" s="13">
        <f>D149</f>
        <v>0</v>
      </c>
      <c r="E148" s="13">
        <f>E149</f>
        <v>120.4</v>
      </c>
      <c r="F148" s="13">
        <f t="shared" si="12"/>
        <v>120.4</v>
      </c>
    </row>
    <row r="149" spans="1:6" ht="12.75">
      <c r="A149" s="32"/>
      <c r="B149" s="31">
        <v>200</v>
      </c>
      <c r="C149" s="29" t="s">
        <v>65</v>
      </c>
      <c r="D149" s="13">
        <f>D150</f>
        <v>0</v>
      </c>
      <c r="E149" s="13">
        <f>E150</f>
        <v>120.4</v>
      </c>
      <c r="F149" s="13">
        <f t="shared" si="12"/>
        <v>120.4</v>
      </c>
    </row>
    <row r="150" spans="1:6" ht="25.5" hidden="1">
      <c r="A150" s="32"/>
      <c r="B150" s="31">
        <v>240</v>
      </c>
      <c r="C150" s="29" t="s">
        <v>66</v>
      </c>
      <c r="D150" s="13">
        <v>0</v>
      </c>
      <c r="E150" s="13">
        <v>120.4</v>
      </c>
      <c r="F150" s="13">
        <f t="shared" si="12"/>
        <v>120.4</v>
      </c>
    </row>
    <row r="151" spans="1:6" ht="63.75">
      <c r="A151" s="40" t="s">
        <v>841</v>
      </c>
      <c r="B151" s="35"/>
      <c r="C151" s="33" t="s">
        <v>840</v>
      </c>
      <c r="D151" s="13">
        <f>D152</f>
        <v>0</v>
      </c>
      <c r="E151" s="13">
        <f>E152</f>
        <v>69.1</v>
      </c>
      <c r="F151" s="13">
        <f t="shared" si="12"/>
        <v>69.1</v>
      </c>
    </row>
    <row r="152" spans="1:6" ht="12" customHeight="1">
      <c r="A152" s="40"/>
      <c r="B152" s="31">
        <v>200</v>
      </c>
      <c r="C152" s="29" t="s">
        <v>65</v>
      </c>
      <c r="D152" s="13">
        <f>D153</f>
        <v>0</v>
      </c>
      <c r="E152" s="13">
        <f>E153</f>
        <v>69.1</v>
      </c>
      <c r="F152" s="13">
        <f t="shared" si="12"/>
        <v>69.1</v>
      </c>
    </row>
    <row r="153" spans="1:6" ht="25.5" hidden="1">
      <c r="A153" s="28"/>
      <c r="B153" s="31">
        <v>240</v>
      </c>
      <c r="C153" s="29" t="s">
        <v>66</v>
      </c>
      <c r="D153" s="13">
        <v>0</v>
      </c>
      <c r="E153" s="13">
        <v>69.1</v>
      </c>
      <c r="F153" s="13">
        <f t="shared" si="12"/>
        <v>69.1</v>
      </c>
    </row>
    <row r="154" spans="1:6" ht="25.5">
      <c r="A154" s="40" t="s">
        <v>926</v>
      </c>
      <c r="B154" s="32"/>
      <c r="C154" s="33" t="s">
        <v>925</v>
      </c>
      <c r="D154" s="16">
        <f>D155</f>
        <v>0</v>
      </c>
      <c r="E154" s="16">
        <f>E155</f>
        <v>68.5</v>
      </c>
      <c r="F154" s="13">
        <f t="shared" si="12"/>
        <v>68.5</v>
      </c>
    </row>
    <row r="155" spans="1:6" ht="12.75">
      <c r="A155" s="28"/>
      <c r="B155" s="31">
        <v>200</v>
      </c>
      <c r="C155" s="29" t="s">
        <v>65</v>
      </c>
      <c r="D155" s="16">
        <f>D156</f>
        <v>0</v>
      </c>
      <c r="E155" s="16">
        <f>E156</f>
        <v>68.5</v>
      </c>
      <c r="F155" s="13">
        <f t="shared" si="12"/>
        <v>68.5</v>
      </c>
    </row>
    <row r="156" spans="1:6" ht="25.5" hidden="1">
      <c r="A156" s="28"/>
      <c r="B156" s="31">
        <v>240</v>
      </c>
      <c r="C156" s="29" t="s">
        <v>66</v>
      </c>
      <c r="D156" s="16">
        <v>0</v>
      </c>
      <c r="E156" s="16">
        <v>68.5</v>
      </c>
      <c r="F156" s="13">
        <f t="shared" si="12"/>
        <v>68.5</v>
      </c>
    </row>
    <row r="157" spans="1:6" ht="38.25">
      <c r="A157" s="23" t="s">
        <v>533</v>
      </c>
      <c r="B157" s="32"/>
      <c r="C157" s="33" t="s">
        <v>534</v>
      </c>
      <c r="D157" s="16">
        <f>D158</f>
        <v>160</v>
      </c>
      <c r="E157" s="16">
        <f>E158</f>
        <v>0</v>
      </c>
      <c r="F157" s="13">
        <f>E157-D157</f>
        <v>-160</v>
      </c>
    </row>
    <row r="158" spans="1:6" ht="12.75">
      <c r="A158" s="23"/>
      <c r="B158" s="32">
        <v>200</v>
      </c>
      <c r="C158" s="33" t="s">
        <v>65</v>
      </c>
      <c r="D158" s="16">
        <f>D159</f>
        <v>160</v>
      </c>
      <c r="E158" s="16">
        <f>E159</f>
        <v>0</v>
      </c>
      <c r="F158" s="13">
        <f>E158-D158</f>
        <v>-160</v>
      </c>
    </row>
    <row r="159" spans="1:6" ht="25.5" hidden="1">
      <c r="A159" s="23"/>
      <c r="B159" s="31">
        <v>240</v>
      </c>
      <c r="C159" s="29" t="s">
        <v>66</v>
      </c>
      <c r="D159" s="16">
        <v>160</v>
      </c>
      <c r="E159" s="13">
        <v>0</v>
      </c>
      <c r="F159" s="13">
        <f>E159-D159</f>
        <v>-160</v>
      </c>
    </row>
    <row r="160" spans="1:6" ht="25.5">
      <c r="A160" s="28" t="s">
        <v>843</v>
      </c>
      <c r="B160" s="32"/>
      <c r="C160" s="33" t="s">
        <v>842</v>
      </c>
      <c r="D160" s="13">
        <f>D161+D164</f>
        <v>2000</v>
      </c>
      <c r="E160" s="13">
        <f>E161+E164</f>
        <v>2798.2</v>
      </c>
      <c r="F160" s="13">
        <f t="shared" si="12"/>
        <v>798.1999999999998</v>
      </c>
    </row>
    <row r="161" spans="1:6" ht="51">
      <c r="A161" s="28" t="s">
        <v>844</v>
      </c>
      <c r="B161" s="31"/>
      <c r="C161" s="29" t="s">
        <v>175</v>
      </c>
      <c r="D161" s="16">
        <f>D162</f>
        <v>2000</v>
      </c>
      <c r="E161" s="13">
        <f>E162</f>
        <v>2600.2</v>
      </c>
      <c r="F161" s="13">
        <f aca="true" t="shared" si="13" ref="F161:F172">E161-D161</f>
        <v>600.1999999999998</v>
      </c>
    </row>
    <row r="162" spans="1:6" ht="12.75">
      <c r="A162" s="23"/>
      <c r="B162" s="31">
        <v>200</v>
      </c>
      <c r="C162" s="29" t="s">
        <v>65</v>
      </c>
      <c r="D162" s="16">
        <f>D163</f>
        <v>2000</v>
      </c>
      <c r="E162" s="16">
        <f>E163</f>
        <v>2600.2</v>
      </c>
      <c r="F162" s="13">
        <f t="shared" si="13"/>
        <v>600.1999999999998</v>
      </c>
    </row>
    <row r="163" spans="1:6" ht="25.5" hidden="1">
      <c r="A163" s="23"/>
      <c r="B163" s="31">
        <v>240</v>
      </c>
      <c r="C163" s="29" t="s">
        <v>66</v>
      </c>
      <c r="D163" s="16">
        <v>2000</v>
      </c>
      <c r="E163" s="13">
        <f>2000.2+600</f>
        <v>2600.2</v>
      </c>
      <c r="F163" s="13">
        <f t="shared" si="13"/>
        <v>600.1999999999998</v>
      </c>
    </row>
    <row r="164" spans="1:6" ht="25.5" customHeight="1">
      <c r="A164" s="28" t="s">
        <v>845</v>
      </c>
      <c r="B164" s="32"/>
      <c r="C164" s="33" t="s">
        <v>846</v>
      </c>
      <c r="D164" s="16">
        <f>D165</f>
        <v>0</v>
      </c>
      <c r="E164" s="16">
        <f>E165</f>
        <v>198</v>
      </c>
      <c r="F164" s="13">
        <f t="shared" si="13"/>
        <v>198</v>
      </c>
    </row>
    <row r="165" spans="1:6" ht="12.75">
      <c r="A165" s="31"/>
      <c r="B165" s="31">
        <v>200</v>
      </c>
      <c r="C165" s="29" t="s">
        <v>65</v>
      </c>
      <c r="D165" s="16">
        <f>D166</f>
        <v>0</v>
      </c>
      <c r="E165" s="16">
        <f>E166</f>
        <v>198</v>
      </c>
      <c r="F165" s="13">
        <f t="shared" si="13"/>
        <v>198</v>
      </c>
    </row>
    <row r="166" spans="1:6" ht="18.75" customHeight="1" hidden="1">
      <c r="A166" s="31"/>
      <c r="B166" s="31">
        <v>240</v>
      </c>
      <c r="C166" s="29" t="s">
        <v>66</v>
      </c>
      <c r="D166" s="16">
        <v>0</v>
      </c>
      <c r="E166" s="13">
        <v>198</v>
      </c>
      <c r="F166" s="13">
        <f t="shared" si="13"/>
        <v>198</v>
      </c>
    </row>
    <row r="167" spans="1:6" ht="18.75" customHeight="1">
      <c r="A167" s="28" t="s">
        <v>928</v>
      </c>
      <c r="B167" s="32"/>
      <c r="C167" s="33" t="s">
        <v>927</v>
      </c>
      <c r="D167" s="16">
        <f aca="true" t="shared" si="14" ref="D167:E169">D168</f>
        <v>0</v>
      </c>
      <c r="E167" s="16">
        <f t="shared" si="14"/>
        <v>45</v>
      </c>
      <c r="F167" s="13">
        <f t="shared" si="13"/>
        <v>45</v>
      </c>
    </row>
    <row r="168" spans="1:6" ht="25.5">
      <c r="A168" s="28" t="s">
        <v>930</v>
      </c>
      <c r="B168" s="32"/>
      <c r="C168" s="33" t="s">
        <v>929</v>
      </c>
      <c r="D168" s="16">
        <f t="shared" si="14"/>
        <v>0</v>
      </c>
      <c r="E168" s="16">
        <f t="shared" si="14"/>
        <v>45</v>
      </c>
      <c r="F168" s="13">
        <f t="shared" si="13"/>
        <v>45</v>
      </c>
    </row>
    <row r="169" spans="1:6" ht="18.75" customHeight="1">
      <c r="A169" s="31"/>
      <c r="B169" s="31">
        <v>200</v>
      </c>
      <c r="C169" s="29" t="s">
        <v>65</v>
      </c>
      <c r="D169" s="16">
        <f t="shared" si="14"/>
        <v>0</v>
      </c>
      <c r="E169" s="16">
        <f t="shared" si="14"/>
        <v>45</v>
      </c>
      <c r="F169" s="13">
        <f t="shared" si="13"/>
        <v>45</v>
      </c>
    </row>
    <row r="170" spans="1:6" ht="18.75" customHeight="1" hidden="1">
      <c r="A170" s="31"/>
      <c r="B170" s="31">
        <v>240</v>
      </c>
      <c r="C170" s="29" t="s">
        <v>66</v>
      </c>
      <c r="D170" s="16">
        <v>0</v>
      </c>
      <c r="E170" s="16">
        <v>45</v>
      </c>
      <c r="F170" s="13">
        <f t="shared" si="13"/>
        <v>45</v>
      </c>
    </row>
    <row r="171" spans="1:6" ht="28.5" customHeight="1">
      <c r="A171" s="28" t="s">
        <v>848</v>
      </c>
      <c r="B171" s="32"/>
      <c r="C171" s="33" t="s">
        <v>847</v>
      </c>
      <c r="D171" s="16">
        <f>D172+D188+D192+D221+D231+D217</f>
        <v>2065.8</v>
      </c>
      <c r="E171" s="16">
        <f>E172+E188+E192+E221+E231+E217</f>
        <v>9168.199999999999</v>
      </c>
      <c r="F171" s="13">
        <f t="shared" si="13"/>
        <v>7102.399999999999</v>
      </c>
    </row>
    <row r="172" spans="1:6" ht="28.5" customHeight="1">
      <c r="A172" s="28" t="s">
        <v>850</v>
      </c>
      <c r="B172" s="32"/>
      <c r="C172" s="33" t="s">
        <v>849</v>
      </c>
      <c r="D172" s="16">
        <f>D173+D176+D179+D182+D185</f>
        <v>300</v>
      </c>
      <c r="E172" s="16">
        <f>E173+E176+E179+E182+E185</f>
        <v>399.4</v>
      </c>
      <c r="F172" s="13">
        <f t="shared" si="13"/>
        <v>99.39999999999998</v>
      </c>
    </row>
    <row r="173" spans="1:6" ht="12.75">
      <c r="A173" s="40" t="s">
        <v>851</v>
      </c>
      <c r="B173" s="32"/>
      <c r="C173" s="33" t="s">
        <v>857</v>
      </c>
      <c r="D173" s="13">
        <f>D174</f>
        <v>300</v>
      </c>
      <c r="E173" s="13">
        <f>E174</f>
        <v>0</v>
      </c>
      <c r="F173" s="13">
        <f t="shared" si="11"/>
        <v>-300</v>
      </c>
    </row>
    <row r="174" spans="1:6" ht="12.75">
      <c r="A174" s="31"/>
      <c r="B174" s="31">
        <v>200</v>
      </c>
      <c r="C174" s="29" t="s">
        <v>65</v>
      </c>
      <c r="D174" s="13">
        <f>D175</f>
        <v>300</v>
      </c>
      <c r="E174" s="13">
        <f>E175</f>
        <v>0</v>
      </c>
      <c r="F174" s="13">
        <f t="shared" si="11"/>
        <v>-300</v>
      </c>
    </row>
    <row r="175" spans="1:6" ht="25.5" hidden="1">
      <c r="A175" s="31"/>
      <c r="B175" s="31">
        <v>240</v>
      </c>
      <c r="C175" s="29" t="s">
        <v>66</v>
      </c>
      <c r="D175" s="13">
        <v>300</v>
      </c>
      <c r="E175" s="13">
        <v>0</v>
      </c>
      <c r="F175" s="13">
        <f t="shared" si="11"/>
        <v>-300</v>
      </c>
    </row>
    <row r="176" spans="1:6" ht="12.75">
      <c r="A176" s="40" t="s">
        <v>852</v>
      </c>
      <c r="B176" s="31"/>
      <c r="C176" s="29" t="s">
        <v>856</v>
      </c>
      <c r="D176" s="13">
        <f>D177</f>
        <v>0</v>
      </c>
      <c r="E176" s="13">
        <f>E177</f>
        <v>57.2</v>
      </c>
      <c r="F176" s="13">
        <f t="shared" si="11"/>
        <v>57.2</v>
      </c>
    </row>
    <row r="177" spans="1:6" ht="12.75">
      <c r="A177" s="31"/>
      <c r="B177" s="31">
        <v>200</v>
      </c>
      <c r="C177" s="29" t="s">
        <v>65</v>
      </c>
      <c r="D177" s="13">
        <f>D178</f>
        <v>0</v>
      </c>
      <c r="E177" s="13">
        <f>E178</f>
        <v>57.2</v>
      </c>
      <c r="F177" s="13">
        <f t="shared" si="11"/>
        <v>57.2</v>
      </c>
    </row>
    <row r="178" spans="1:6" ht="25.5" hidden="1">
      <c r="A178" s="31"/>
      <c r="B178" s="31">
        <v>240</v>
      </c>
      <c r="C178" s="29" t="s">
        <v>66</v>
      </c>
      <c r="D178" s="13">
        <v>0</v>
      </c>
      <c r="E178" s="13">
        <f>49+8.2</f>
        <v>57.2</v>
      </c>
      <c r="F178" s="13">
        <f t="shared" si="11"/>
        <v>57.2</v>
      </c>
    </row>
    <row r="179" spans="1:6" ht="12.75">
      <c r="A179" s="40" t="s">
        <v>853</v>
      </c>
      <c r="B179" s="31"/>
      <c r="C179" s="29" t="s">
        <v>858</v>
      </c>
      <c r="D179" s="13">
        <f>D180</f>
        <v>0</v>
      </c>
      <c r="E179" s="13">
        <f>E180</f>
        <v>40.8</v>
      </c>
      <c r="F179" s="13">
        <f t="shared" si="11"/>
        <v>40.8</v>
      </c>
    </row>
    <row r="180" spans="1:6" ht="12.75">
      <c r="A180" s="31"/>
      <c r="B180" s="31">
        <v>200</v>
      </c>
      <c r="C180" s="29" t="s">
        <v>65</v>
      </c>
      <c r="D180" s="13">
        <f>D181</f>
        <v>0</v>
      </c>
      <c r="E180" s="13">
        <f>E181</f>
        <v>40.8</v>
      </c>
      <c r="F180" s="13">
        <f t="shared" si="11"/>
        <v>40.8</v>
      </c>
    </row>
    <row r="181" spans="1:6" ht="25.5" hidden="1">
      <c r="A181" s="31"/>
      <c r="B181" s="31">
        <v>240</v>
      </c>
      <c r="C181" s="29" t="s">
        <v>66</v>
      </c>
      <c r="D181" s="13">
        <v>0</v>
      </c>
      <c r="E181" s="13">
        <v>40.8</v>
      </c>
      <c r="F181" s="13">
        <f t="shared" si="11"/>
        <v>40.8</v>
      </c>
    </row>
    <row r="182" spans="1:6" ht="12.75">
      <c r="A182" s="40" t="s">
        <v>854</v>
      </c>
      <c r="B182" s="31"/>
      <c r="C182" s="29" t="s">
        <v>859</v>
      </c>
      <c r="D182" s="13">
        <f>D183</f>
        <v>0</v>
      </c>
      <c r="E182" s="13">
        <f>E183</f>
        <v>143.4</v>
      </c>
      <c r="F182" s="13">
        <f t="shared" si="11"/>
        <v>143.4</v>
      </c>
    </row>
    <row r="183" spans="1:6" ht="12.75">
      <c r="A183" s="31"/>
      <c r="B183" s="31">
        <v>200</v>
      </c>
      <c r="C183" s="29" t="s">
        <v>65</v>
      </c>
      <c r="D183" s="13">
        <f>D184</f>
        <v>0</v>
      </c>
      <c r="E183" s="13">
        <f>E184</f>
        <v>143.4</v>
      </c>
      <c r="F183" s="13">
        <f t="shared" si="11"/>
        <v>143.4</v>
      </c>
    </row>
    <row r="184" spans="1:6" ht="25.5" hidden="1">
      <c r="A184" s="31"/>
      <c r="B184" s="31">
        <v>240</v>
      </c>
      <c r="C184" s="29" t="s">
        <v>66</v>
      </c>
      <c r="D184" s="13">
        <v>0</v>
      </c>
      <c r="E184" s="13">
        <v>143.4</v>
      </c>
      <c r="F184" s="13">
        <f t="shared" si="11"/>
        <v>143.4</v>
      </c>
    </row>
    <row r="185" spans="1:6" ht="25.5">
      <c r="A185" s="40" t="s">
        <v>855</v>
      </c>
      <c r="B185" s="31"/>
      <c r="C185" s="29" t="s">
        <v>860</v>
      </c>
      <c r="D185" s="13">
        <f>D186</f>
        <v>0</v>
      </c>
      <c r="E185" s="13">
        <f>E186</f>
        <v>158</v>
      </c>
      <c r="F185" s="13">
        <f t="shared" si="11"/>
        <v>158</v>
      </c>
    </row>
    <row r="186" spans="1:6" ht="12.75">
      <c r="A186" s="31"/>
      <c r="B186" s="31">
        <v>200</v>
      </c>
      <c r="C186" s="29" t="s">
        <v>65</v>
      </c>
      <c r="D186" s="13">
        <f>D187</f>
        <v>0</v>
      </c>
      <c r="E186" s="13">
        <f>E187</f>
        <v>158</v>
      </c>
      <c r="F186" s="13">
        <f t="shared" si="11"/>
        <v>158</v>
      </c>
    </row>
    <row r="187" spans="1:6" ht="25.5" hidden="1">
      <c r="A187" s="31"/>
      <c r="B187" s="31">
        <v>240</v>
      </c>
      <c r="C187" s="29" t="s">
        <v>66</v>
      </c>
      <c r="D187" s="13">
        <v>0</v>
      </c>
      <c r="E187" s="13">
        <v>158</v>
      </c>
      <c r="F187" s="13">
        <f t="shared" si="11"/>
        <v>158</v>
      </c>
    </row>
    <row r="188" spans="1:6" ht="25.5">
      <c r="A188" s="28" t="s">
        <v>902</v>
      </c>
      <c r="B188" s="31"/>
      <c r="C188" s="29" t="s">
        <v>903</v>
      </c>
      <c r="D188" s="13">
        <f aca="true" t="shared" si="15" ref="D188:E190">D189</f>
        <v>60</v>
      </c>
      <c r="E188" s="13">
        <f t="shared" si="15"/>
        <v>5.4</v>
      </c>
      <c r="F188" s="13">
        <f t="shared" si="11"/>
        <v>-54.6</v>
      </c>
    </row>
    <row r="189" spans="1:6" ht="25.5">
      <c r="A189" s="28" t="s">
        <v>904</v>
      </c>
      <c r="B189" s="31"/>
      <c r="C189" s="29" t="s">
        <v>905</v>
      </c>
      <c r="D189" s="13">
        <f t="shared" si="15"/>
        <v>60</v>
      </c>
      <c r="E189" s="13">
        <f t="shared" si="15"/>
        <v>5.4</v>
      </c>
      <c r="F189" s="13">
        <f t="shared" si="11"/>
        <v>-54.6</v>
      </c>
    </row>
    <row r="190" spans="1:6" ht="12.75">
      <c r="A190" s="28"/>
      <c r="B190" s="31">
        <v>200</v>
      </c>
      <c r="C190" s="29" t="s">
        <v>65</v>
      </c>
      <c r="D190" s="13">
        <f t="shared" si="15"/>
        <v>60</v>
      </c>
      <c r="E190" s="13">
        <f t="shared" si="15"/>
        <v>5.4</v>
      </c>
      <c r="F190" s="13">
        <f t="shared" si="11"/>
        <v>-54.6</v>
      </c>
    </row>
    <row r="191" spans="1:6" ht="25.5" hidden="1">
      <c r="A191" s="28"/>
      <c r="B191" s="31">
        <v>240</v>
      </c>
      <c r="C191" s="29" t="s">
        <v>66</v>
      </c>
      <c r="D191" s="13">
        <v>60</v>
      </c>
      <c r="E191" s="13">
        <v>5.4</v>
      </c>
      <c r="F191" s="13">
        <f t="shared" si="11"/>
        <v>-54.6</v>
      </c>
    </row>
    <row r="192" spans="1:6" ht="38.25">
      <c r="A192" s="28" t="s">
        <v>907</v>
      </c>
      <c r="B192" s="31"/>
      <c r="C192" s="29" t="s">
        <v>906</v>
      </c>
      <c r="D192" s="15">
        <f>D193+D196+D202+D205+D199</f>
        <v>150</v>
      </c>
      <c r="E192" s="15">
        <f>E193+E196+E202+E205+E199</f>
        <v>6963.7</v>
      </c>
      <c r="F192" s="13">
        <f t="shared" si="11"/>
        <v>6813.7</v>
      </c>
    </row>
    <row r="193" spans="1:6" ht="25.5">
      <c r="A193" s="28" t="s">
        <v>908</v>
      </c>
      <c r="B193" s="31"/>
      <c r="C193" s="29" t="s">
        <v>909</v>
      </c>
      <c r="D193" s="15">
        <f>D194</f>
        <v>0</v>
      </c>
      <c r="E193" s="15">
        <f>E194</f>
        <v>237.6</v>
      </c>
      <c r="F193" s="13">
        <f t="shared" si="11"/>
        <v>237.6</v>
      </c>
    </row>
    <row r="194" spans="1:6" ht="12.75">
      <c r="A194" s="28"/>
      <c r="B194" s="31">
        <v>200</v>
      </c>
      <c r="C194" s="29" t="s">
        <v>65</v>
      </c>
      <c r="D194" s="15">
        <f>D195</f>
        <v>0</v>
      </c>
      <c r="E194" s="15">
        <f>E195</f>
        <v>237.6</v>
      </c>
      <c r="F194" s="13">
        <f t="shared" si="11"/>
        <v>237.6</v>
      </c>
    </row>
    <row r="195" spans="1:6" ht="25.5" hidden="1">
      <c r="A195" s="28"/>
      <c r="B195" s="32">
        <v>240</v>
      </c>
      <c r="C195" s="33" t="s">
        <v>66</v>
      </c>
      <c r="D195" s="15">
        <v>0</v>
      </c>
      <c r="E195" s="15">
        <f>50+0.5+23.5+93.6+70</f>
        <v>237.6</v>
      </c>
      <c r="F195" s="13">
        <f t="shared" si="11"/>
        <v>237.6</v>
      </c>
    </row>
    <row r="196" spans="1:6" ht="25.5">
      <c r="A196" s="28" t="s">
        <v>911</v>
      </c>
      <c r="B196" s="31"/>
      <c r="C196" s="29" t="s">
        <v>910</v>
      </c>
      <c r="D196" s="15">
        <f>D197</f>
        <v>0</v>
      </c>
      <c r="E196" s="15">
        <f>E197</f>
        <v>61.2</v>
      </c>
      <c r="F196" s="13">
        <f t="shared" si="11"/>
        <v>61.2</v>
      </c>
    </row>
    <row r="197" spans="1:6" ht="12.75">
      <c r="A197" s="28"/>
      <c r="B197" s="31">
        <v>200</v>
      </c>
      <c r="C197" s="29" t="s">
        <v>65</v>
      </c>
      <c r="D197" s="15">
        <f>D198</f>
        <v>0</v>
      </c>
      <c r="E197" s="15">
        <f>E198</f>
        <v>61.2</v>
      </c>
      <c r="F197" s="13">
        <f t="shared" si="11"/>
        <v>61.2</v>
      </c>
    </row>
    <row r="198" spans="1:6" ht="25.5" hidden="1">
      <c r="A198" s="28"/>
      <c r="B198" s="32">
        <v>240</v>
      </c>
      <c r="C198" s="33" t="s">
        <v>66</v>
      </c>
      <c r="D198" s="15">
        <v>0</v>
      </c>
      <c r="E198" s="15">
        <v>61.2</v>
      </c>
      <c r="F198" s="13">
        <f t="shared" si="11"/>
        <v>61.2</v>
      </c>
    </row>
    <row r="199" spans="1:6" ht="12.75">
      <c r="A199" s="28" t="s">
        <v>932</v>
      </c>
      <c r="B199" s="32"/>
      <c r="C199" s="33" t="s">
        <v>931</v>
      </c>
      <c r="D199" s="15">
        <f>D200</f>
        <v>0</v>
      </c>
      <c r="E199" s="15">
        <f>E200</f>
        <v>5.4</v>
      </c>
      <c r="F199" s="13">
        <f t="shared" si="11"/>
        <v>5.4</v>
      </c>
    </row>
    <row r="200" spans="1:6" ht="12.75">
      <c r="A200" s="28"/>
      <c r="B200" s="31">
        <v>200</v>
      </c>
      <c r="C200" s="29" t="s">
        <v>65</v>
      </c>
      <c r="D200" s="15">
        <f>D201</f>
        <v>0</v>
      </c>
      <c r="E200" s="15">
        <f>E201</f>
        <v>5.4</v>
      </c>
      <c r="F200" s="13">
        <f t="shared" si="11"/>
        <v>5.4</v>
      </c>
    </row>
    <row r="201" spans="1:6" ht="25.5" hidden="1">
      <c r="A201" s="28"/>
      <c r="B201" s="32">
        <v>240</v>
      </c>
      <c r="C201" s="33" t="s">
        <v>66</v>
      </c>
      <c r="D201" s="15">
        <v>0</v>
      </c>
      <c r="E201" s="15">
        <v>5.4</v>
      </c>
      <c r="F201" s="13">
        <f t="shared" si="11"/>
        <v>5.4</v>
      </c>
    </row>
    <row r="202" spans="1:6" ht="38.25">
      <c r="A202" s="28" t="s">
        <v>912</v>
      </c>
      <c r="B202" s="31"/>
      <c r="C202" s="29" t="s">
        <v>939</v>
      </c>
      <c r="D202" s="15">
        <f>D203</f>
        <v>0</v>
      </c>
      <c r="E202" s="15">
        <f>E203</f>
        <v>6659.5</v>
      </c>
      <c r="F202" s="13">
        <f t="shared" si="11"/>
        <v>6659.5</v>
      </c>
    </row>
    <row r="203" spans="1:6" ht="12.75">
      <c r="A203" s="28"/>
      <c r="B203" s="31">
        <v>200</v>
      </c>
      <c r="C203" s="29" t="s">
        <v>65</v>
      </c>
      <c r="D203" s="15">
        <f>D204</f>
        <v>0</v>
      </c>
      <c r="E203" s="15">
        <f>E204</f>
        <v>6659.5</v>
      </c>
      <c r="F203" s="13">
        <f t="shared" si="11"/>
        <v>6659.5</v>
      </c>
    </row>
    <row r="204" spans="1:6" ht="25.5" hidden="1">
      <c r="A204" s="28"/>
      <c r="B204" s="32">
        <v>240</v>
      </c>
      <c r="C204" s="33" t="s">
        <v>66</v>
      </c>
      <c r="D204" s="15">
        <v>0</v>
      </c>
      <c r="E204" s="15">
        <f>(546.8+228+40-72.8-21)+5938.5</f>
        <v>6659.5</v>
      </c>
      <c r="F204" s="13">
        <f t="shared" si="11"/>
        <v>6659.5</v>
      </c>
    </row>
    <row r="205" spans="1:6" ht="25.5">
      <c r="A205" s="28" t="s">
        <v>199</v>
      </c>
      <c r="B205" s="31"/>
      <c r="C205" s="29" t="s">
        <v>19</v>
      </c>
      <c r="D205" s="13">
        <f>D206</f>
        <v>150</v>
      </c>
      <c r="E205" s="13">
        <f>E206</f>
        <v>0</v>
      </c>
      <c r="F205" s="13">
        <f t="shared" si="11"/>
        <v>-150</v>
      </c>
    </row>
    <row r="206" spans="1:6" ht="12.75">
      <c r="A206" s="31"/>
      <c r="B206" s="31">
        <v>200</v>
      </c>
      <c r="C206" s="29" t="s">
        <v>65</v>
      </c>
      <c r="D206" s="13">
        <f>D207</f>
        <v>150</v>
      </c>
      <c r="E206" s="13">
        <f>E207</f>
        <v>0</v>
      </c>
      <c r="F206" s="13">
        <f t="shared" si="11"/>
        <v>-150</v>
      </c>
    </row>
    <row r="207" spans="1:6" ht="18" customHeight="1" hidden="1">
      <c r="A207" s="31"/>
      <c r="B207" s="31">
        <v>240</v>
      </c>
      <c r="C207" s="29" t="s">
        <v>66</v>
      </c>
      <c r="D207" s="13">
        <v>150</v>
      </c>
      <c r="E207" s="13">
        <f>150-61.2-88.8</f>
        <v>0</v>
      </c>
      <c r="F207" s="13">
        <f t="shared" si="11"/>
        <v>-150</v>
      </c>
    </row>
    <row r="208" spans="1:6" ht="25.5" hidden="1">
      <c r="A208" s="28" t="s">
        <v>755</v>
      </c>
      <c r="B208" s="23"/>
      <c r="C208" s="37" t="s">
        <v>756</v>
      </c>
      <c r="D208" s="16">
        <f>D209</f>
        <v>0</v>
      </c>
      <c r="E208" s="16">
        <f>E209</f>
        <v>0</v>
      </c>
      <c r="F208" s="13">
        <f t="shared" si="11"/>
        <v>0</v>
      </c>
    </row>
    <row r="209" spans="1:6" ht="12.75" hidden="1">
      <c r="A209" s="23"/>
      <c r="B209" s="31">
        <v>200</v>
      </c>
      <c r="C209" s="29" t="s">
        <v>65</v>
      </c>
      <c r="D209" s="16">
        <f>D210</f>
        <v>0</v>
      </c>
      <c r="E209" s="16">
        <f>E210</f>
        <v>0</v>
      </c>
      <c r="F209" s="13">
        <f t="shared" si="11"/>
        <v>0</v>
      </c>
    </row>
    <row r="210" spans="1:6" ht="25.5" hidden="1">
      <c r="A210" s="23"/>
      <c r="B210" s="31">
        <v>240</v>
      </c>
      <c r="C210" s="29" t="s">
        <v>66</v>
      </c>
      <c r="D210" s="16">
        <v>0</v>
      </c>
      <c r="E210" s="16">
        <v>0</v>
      </c>
      <c r="F210" s="13">
        <f t="shared" si="11"/>
        <v>0</v>
      </c>
    </row>
    <row r="211" spans="1:6" ht="33" customHeight="1" hidden="1">
      <c r="A211" s="28" t="s">
        <v>710</v>
      </c>
      <c r="B211" s="23"/>
      <c r="C211" s="37" t="s">
        <v>561</v>
      </c>
      <c r="D211" s="16">
        <f>D212</f>
        <v>0</v>
      </c>
      <c r="E211" s="16">
        <f>E212</f>
        <v>0</v>
      </c>
      <c r="F211" s="13">
        <f t="shared" si="11"/>
        <v>0</v>
      </c>
    </row>
    <row r="212" spans="1:6" ht="12.75" hidden="1">
      <c r="A212" s="23"/>
      <c r="B212" s="31">
        <v>200</v>
      </c>
      <c r="C212" s="29" t="s">
        <v>65</v>
      </c>
      <c r="D212" s="16">
        <f>D213</f>
        <v>0</v>
      </c>
      <c r="E212" s="13">
        <f>E213</f>
        <v>0</v>
      </c>
      <c r="F212" s="13">
        <f t="shared" si="11"/>
        <v>0</v>
      </c>
    </row>
    <row r="213" spans="1:6" ht="20.25" customHeight="1" hidden="1">
      <c r="A213" s="23"/>
      <c r="B213" s="31">
        <v>240</v>
      </c>
      <c r="C213" s="29" t="s">
        <v>66</v>
      </c>
      <c r="D213" s="16">
        <v>0</v>
      </c>
      <c r="E213" s="13">
        <v>0</v>
      </c>
      <c r="F213" s="13">
        <f t="shared" si="11"/>
        <v>0</v>
      </c>
    </row>
    <row r="214" spans="1:6" ht="38.25" hidden="1">
      <c r="A214" s="23" t="s">
        <v>757</v>
      </c>
      <c r="B214" s="23"/>
      <c r="C214" s="37" t="s">
        <v>758</v>
      </c>
      <c r="D214" s="16">
        <f>D215</f>
        <v>0</v>
      </c>
      <c r="E214" s="16">
        <f>E215</f>
        <v>0</v>
      </c>
      <c r="F214" s="13">
        <f t="shared" si="11"/>
        <v>0</v>
      </c>
    </row>
    <row r="215" spans="1:6" ht="12.75" hidden="1">
      <c r="A215" s="23"/>
      <c r="B215" s="31">
        <v>200</v>
      </c>
      <c r="C215" s="29" t="s">
        <v>65</v>
      </c>
      <c r="D215" s="16">
        <f>D216</f>
        <v>0</v>
      </c>
      <c r="E215" s="16">
        <f>E216</f>
        <v>0</v>
      </c>
      <c r="F215" s="13">
        <f t="shared" si="11"/>
        <v>0</v>
      </c>
    </row>
    <row r="216" spans="1:6" ht="25.5" hidden="1">
      <c r="A216" s="23"/>
      <c r="B216" s="31">
        <v>240</v>
      </c>
      <c r="C216" s="29" t="s">
        <v>66</v>
      </c>
      <c r="D216" s="16">
        <v>0</v>
      </c>
      <c r="E216" s="13">
        <v>0</v>
      </c>
      <c r="F216" s="13">
        <f t="shared" si="11"/>
        <v>0</v>
      </c>
    </row>
    <row r="217" spans="1:6" ht="25.5">
      <c r="A217" s="28" t="s">
        <v>934</v>
      </c>
      <c r="B217" s="23"/>
      <c r="C217" s="37" t="s">
        <v>933</v>
      </c>
      <c r="D217" s="16">
        <f aca="true" t="shared" si="16" ref="D217:E219">D218</f>
        <v>0</v>
      </c>
      <c r="E217" s="16">
        <f t="shared" si="16"/>
        <v>11.5</v>
      </c>
      <c r="F217" s="13">
        <f t="shared" si="11"/>
        <v>11.5</v>
      </c>
    </row>
    <row r="218" spans="1:6" ht="25.5">
      <c r="A218" s="28" t="s">
        <v>936</v>
      </c>
      <c r="B218" s="23"/>
      <c r="C218" s="37" t="s">
        <v>935</v>
      </c>
      <c r="D218" s="16">
        <f t="shared" si="16"/>
        <v>0</v>
      </c>
      <c r="E218" s="16">
        <f t="shared" si="16"/>
        <v>11.5</v>
      </c>
      <c r="F218" s="13">
        <f t="shared" si="11"/>
        <v>11.5</v>
      </c>
    </row>
    <row r="219" spans="1:6" ht="12.75">
      <c r="A219" s="23"/>
      <c r="B219" s="31">
        <v>200</v>
      </c>
      <c r="C219" s="29" t="s">
        <v>65</v>
      </c>
      <c r="D219" s="16">
        <f t="shared" si="16"/>
        <v>0</v>
      </c>
      <c r="E219" s="16">
        <f t="shared" si="16"/>
        <v>11.5</v>
      </c>
      <c r="F219" s="13">
        <f t="shared" si="11"/>
        <v>11.5</v>
      </c>
    </row>
    <row r="220" spans="1:6" ht="25.5" hidden="1">
      <c r="A220" s="23"/>
      <c r="B220" s="31">
        <v>240</v>
      </c>
      <c r="C220" s="29" t="s">
        <v>66</v>
      </c>
      <c r="D220" s="16">
        <v>0</v>
      </c>
      <c r="E220" s="16">
        <v>11.5</v>
      </c>
      <c r="F220" s="13">
        <f t="shared" si="11"/>
        <v>11.5</v>
      </c>
    </row>
    <row r="221" spans="1:6" ht="38.25">
      <c r="A221" s="28" t="s">
        <v>915</v>
      </c>
      <c r="B221" s="23"/>
      <c r="C221" s="37" t="s">
        <v>914</v>
      </c>
      <c r="D221" s="16">
        <f aca="true" t="shared" si="17" ref="D221:E223">D222</f>
        <v>1555.8</v>
      </c>
      <c r="E221" s="16">
        <f t="shared" si="17"/>
        <v>1555.8</v>
      </c>
      <c r="F221" s="13">
        <f t="shared" si="11"/>
        <v>0</v>
      </c>
    </row>
    <row r="222" spans="1:6" ht="25.5">
      <c r="A222" s="28" t="s">
        <v>917</v>
      </c>
      <c r="B222" s="23"/>
      <c r="C222" s="37" t="s">
        <v>916</v>
      </c>
      <c r="D222" s="16">
        <f t="shared" si="17"/>
        <v>1555.8</v>
      </c>
      <c r="E222" s="13">
        <f t="shared" si="17"/>
        <v>1555.8</v>
      </c>
      <c r="F222" s="13">
        <f t="shared" si="11"/>
        <v>0</v>
      </c>
    </row>
    <row r="223" spans="1:6" ht="25.5">
      <c r="A223" s="23"/>
      <c r="B223" s="34">
        <v>400</v>
      </c>
      <c r="C223" s="39" t="s">
        <v>128</v>
      </c>
      <c r="D223" s="16">
        <f t="shared" si="17"/>
        <v>1555.8</v>
      </c>
      <c r="E223" s="13">
        <f t="shared" si="17"/>
        <v>1555.8</v>
      </c>
      <c r="F223" s="13">
        <f t="shared" si="11"/>
        <v>0</v>
      </c>
    </row>
    <row r="224" spans="1:6" ht="12.75" hidden="1">
      <c r="A224" s="23"/>
      <c r="B224" s="34">
        <v>410</v>
      </c>
      <c r="C224" s="29" t="s">
        <v>129</v>
      </c>
      <c r="D224" s="16">
        <v>1555.8</v>
      </c>
      <c r="E224" s="13">
        <v>1555.8</v>
      </c>
      <c r="F224" s="13">
        <f t="shared" si="11"/>
        <v>0</v>
      </c>
    </row>
    <row r="225" spans="1:6" ht="12.75" hidden="1">
      <c r="A225" s="23"/>
      <c r="B225" s="34"/>
      <c r="C225" s="29" t="s">
        <v>759</v>
      </c>
      <c r="D225" s="16">
        <f>D226</f>
        <v>0</v>
      </c>
      <c r="E225" s="16">
        <f>E226</f>
        <v>0</v>
      </c>
      <c r="F225" s="13">
        <f t="shared" si="11"/>
        <v>0</v>
      </c>
    </row>
    <row r="226" spans="1:6" ht="12.75" hidden="1">
      <c r="A226" s="23"/>
      <c r="B226" s="31">
        <v>200</v>
      </c>
      <c r="C226" s="29" t="s">
        <v>65</v>
      </c>
      <c r="D226" s="16">
        <f>D227</f>
        <v>0</v>
      </c>
      <c r="E226" s="16">
        <f>E227</f>
        <v>0</v>
      </c>
      <c r="F226" s="13">
        <f t="shared" si="11"/>
        <v>0</v>
      </c>
    </row>
    <row r="227" spans="1:6" ht="25.5" hidden="1">
      <c r="A227" s="23"/>
      <c r="B227" s="31">
        <v>240</v>
      </c>
      <c r="C227" s="29" t="s">
        <v>66</v>
      </c>
      <c r="D227" s="16">
        <v>0</v>
      </c>
      <c r="E227" s="13">
        <v>0</v>
      </c>
      <c r="F227" s="13">
        <f t="shared" si="11"/>
        <v>0</v>
      </c>
    </row>
    <row r="228" spans="1:6" ht="12.75" hidden="1">
      <c r="A228" s="23"/>
      <c r="B228" s="34"/>
      <c r="C228" s="29" t="s">
        <v>760</v>
      </c>
      <c r="D228" s="16">
        <f>D229</f>
        <v>0</v>
      </c>
      <c r="E228" s="16">
        <f>E229</f>
        <v>0</v>
      </c>
      <c r="F228" s="13">
        <f t="shared" si="11"/>
        <v>0</v>
      </c>
    </row>
    <row r="229" spans="1:6" ht="12.75" hidden="1">
      <c r="A229" s="23"/>
      <c r="B229" s="31">
        <v>200</v>
      </c>
      <c r="C229" s="29" t="s">
        <v>65</v>
      </c>
      <c r="D229" s="16">
        <f>D230</f>
        <v>0</v>
      </c>
      <c r="E229" s="16">
        <f>E230</f>
        <v>0</v>
      </c>
      <c r="F229" s="13">
        <f t="shared" si="11"/>
        <v>0</v>
      </c>
    </row>
    <row r="230" spans="1:6" ht="25.5" hidden="1">
      <c r="A230" s="23"/>
      <c r="B230" s="31">
        <v>240</v>
      </c>
      <c r="C230" s="29" t="s">
        <v>66</v>
      </c>
      <c r="D230" s="16">
        <v>0</v>
      </c>
      <c r="E230" s="13">
        <v>0</v>
      </c>
      <c r="F230" s="13">
        <f t="shared" si="11"/>
        <v>0</v>
      </c>
    </row>
    <row r="231" spans="1:6" ht="25.5">
      <c r="A231" s="28" t="s">
        <v>919</v>
      </c>
      <c r="B231" s="32"/>
      <c r="C231" s="33" t="s">
        <v>918</v>
      </c>
      <c r="D231" s="16">
        <f aca="true" t="shared" si="18" ref="D231:E233">D232</f>
        <v>0</v>
      </c>
      <c r="E231" s="16">
        <f t="shared" si="18"/>
        <v>232.4</v>
      </c>
      <c r="F231" s="13">
        <f>E231-D231</f>
        <v>232.4</v>
      </c>
    </row>
    <row r="232" spans="1:6" ht="38.25">
      <c r="A232" s="28" t="s">
        <v>920</v>
      </c>
      <c r="B232" s="32"/>
      <c r="C232" s="33" t="s">
        <v>921</v>
      </c>
      <c r="D232" s="16">
        <f t="shared" si="18"/>
        <v>0</v>
      </c>
      <c r="E232" s="16">
        <f t="shared" si="18"/>
        <v>232.4</v>
      </c>
      <c r="F232" s="13">
        <f>E232-D232</f>
        <v>232.4</v>
      </c>
    </row>
    <row r="233" spans="1:6" ht="12.75">
      <c r="A233" s="23"/>
      <c r="B233" s="31">
        <v>200</v>
      </c>
      <c r="C233" s="29" t="s">
        <v>65</v>
      </c>
      <c r="D233" s="16">
        <f t="shared" si="18"/>
        <v>0</v>
      </c>
      <c r="E233" s="16">
        <f t="shared" si="18"/>
        <v>232.4</v>
      </c>
      <c r="F233" s="13">
        <f>E233-D233</f>
        <v>232.4</v>
      </c>
    </row>
    <row r="234" spans="1:6" ht="25.5" hidden="1">
      <c r="A234" s="23"/>
      <c r="B234" s="32">
        <v>240</v>
      </c>
      <c r="C234" s="33" t="s">
        <v>66</v>
      </c>
      <c r="D234" s="16">
        <v>0</v>
      </c>
      <c r="E234" s="16">
        <v>232.4</v>
      </c>
      <c r="F234" s="13">
        <f>E234-D234</f>
        <v>232.4</v>
      </c>
    </row>
    <row r="235" spans="1:8" ht="25.5">
      <c r="A235" s="44" t="s">
        <v>200</v>
      </c>
      <c r="B235" s="24"/>
      <c r="C235" s="26" t="s">
        <v>96</v>
      </c>
      <c r="D235" s="19">
        <f>D236+D244+D255+D272</f>
        <v>32131.9</v>
      </c>
      <c r="E235" s="19">
        <f>E236+E244+E255+E272</f>
        <v>33142.600000000006</v>
      </c>
      <c r="F235" s="13">
        <f aca="true" t="shared" si="19" ref="F235:F365">E235-D235</f>
        <v>1010.7000000000044</v>
      </c>
      <c r="H235" s="65"/>
    </row>
    <row r="236" spans="1:6" ht="25.5">
      <c r="A236" s="31" t="s">
        <v>201</v>
      </c>
      <c r="B236" s="24"/>
      <c r="C236" s="29" t="s">
        <v>563</v>
      </c>
      <c r="D236" s="13">
        <f>D237</f>
        <v>120</v>
      </c>
      <c r="E236" s="13">
        <f>E237</f>
        <v>120</v>
      </c>
      <c r="F236" s="13">
        <f t="shared" si="19"/>
        <v>0</v>
      </c>
    </row>
    <row r="237" spans="1:6" ht="63.75">
      <c r="A237" s="31" t="s">
        <v>938</v>
      </c>
      <c r="B237" s="31"/>
      <c r="C237" s="29" t="s">
        <v>564</v>
      </c>
      <c r="D237" s="13">
        <f>D241+D238</f>
        <v>120</v>
      </c>
      <c r="E237" s="13">
        <f>E241+E238</f>
        <v>120</v>
      </c>
      <c r="F237" s="13">
        <f t="shared" si="19"/>
        <v>0</v>
      </c>
    </row>
    <row r="238" spans="1:6" ht="38.25">
      <c r="A238" s="31" t="s">
        <v>568</v>
      </c>
      <c r="B238" s="31"/>
      <c r="C238" s="29" t="s">
        <v>566</v>
      </c>
      <c r="D238" s="13">
        <f>D239</f>
        <v>20</v>
      </c>
      <c r="E238" s="13">
        <f>E239</f>
        <v>20</v>
      </c>
      <c r="F238" s="13">
        <f t="shared" si="19"/>
        <v>0</v>
      </c>
    </row>
    <row r="239" spans="1:6" ht="12.75">
      <c r="A239" s="28"/>
      <c r="B239" s="31">
        <v>200</v>
      </c>
      <c r="C239" s="29" t="s">
        <v>65</v>
      </c>
      <c r="D239" s="13">
        <f>D240</f>
        <v>20</v>
      </c>
      <c r="E239" s="13">
        <f>E240</f>
        <v>20</v>
      </c>
      <c r="F239" s="13">
        <f t="shared" si="19"/>
        <v>0</v>
      </c>
    </row>
    <row r="240" spans="1:6" ht="25.5" hidden="1">
      <c r="A240" s="28"/>
      <c r="B240" s="31">
        <v>240</v>
      </c>
      <c r="C240" s="29" t="s">
        <v>66</v>
      </c>
      <c r="D240" s="13">
        <v>20</v>
      </c>
      <c r="E240" s="13">
        <v>20</v>
      </c>
      <c r="F240" s="13">
        <f t="shared" si="19"/>
        <v>0</v>
      </c>
    </row>
    <row r="241" spans="1:6" ht="63.75">
      <c r="A241" s="31" t="s">
        <v>569</v>
      </c>
      <c r="B241" s="31"/>
      <c r="C241" s="29" t="s">
        <v>567</v>
      </c>
      <c r="D241" s="13">
        <f>D242</f>
        <v>100</v>
      </c>
      <c r="E241" s="13">
        <f>E242</f>
        <v>100</v>
      </c>
      <c r="F241" s="13">
        <f t="shared" si="19"/>
        <v>0</v>
      </c>
    </row>
    <row r="242" spans="1:6" ht="12.75">
      <c r="A242" s="28"/>
      <c r="B242" s="31">
        <v>200</v>
      </c>
      <c r="C242" s="29" t="s">
        <v>65</v>
      </c>
      <c r="D242" s="13">
        <f>D243</f>
        <v>100</v>
      </c>
      <c r="E242" s="13">
        <f>E243</f>
        <v>100</v>
      </c>
      <c r="F242" s="13">
        <f t="shared" si="19"/>
        <v>0</v>
      </c>
    </row>
    <row r="243" spans="1:6" ht="20.25" customHeight="1" hidden="1">
      <c r="A243" s="28"/>
      <c r="B243" s="31">
        <v>240</v>
      </c>
      <c r="C243" s="29" t="s">
        <v>66</v>
      </c>
      <c r="D243" s="13">
        <v>100</v>
      </c>
      <c r="E243" s="13">
        <v>100</v>
      </c>
      <c r="F243" s="13">
        <f t="shared" si="19"/>
        <v>0</v>
      </c>
    </row>
    <row r="244" spans="1:6" ht="38.25">
      <c r="A244" s="28" t="s">
        <v>570</v>
      </c>
      <c r="B244" s="31"/>
      <c r="C244" s="29" t="s">
        <v>97</v>
      </c>
      <c r="D244" s="13">
        <f>D245</f>
        <v>1379.3</v>
      </c>
      <c r="E244" s="13">
        <f>E245</f>
        <v>1138.1</v>
      </c>
      <c r="F244" s="13">
        <f t="shared" si="19"/>
        <v>-241.20000000000005</v>
      </c>
    </row>
    <row r="245" spans="1:6" ht="25.5">
      <c r="A245" s="28" t="s">
        <v>862</v>
      </c>
      <c r="B245" s="31"/>
      <c r="C245" s="29" t="s">
        <v>863</v>
      </c>
      <c r="D245" s="13">
        <f>D246+D249+D252</f>
        <v>1379.3</v>
      </c>
      <c r="E245" s="13">
        <f>E246+E249+E252</f>
        <v>1138.1</v>
      </c>
      <c r="F245" s="13">
        <f t="shared" si="19"/>
        <v>-241.20000000000005</v>
      </c>
    </row>
    <row r="246" spans="1:6" ht="12.75">
      <c r="A246" s="28" t="s">
        <v>864</v>
      </c>
      <c r="B246" s="31"/>
      <c r="C246" s="29" t="s">
        <v>98</v>
      </c>
      <c r="D246" s="13">
        <f>D247</f>
        <v>416.4</v>
      </c>
      <c r="E246" s="13">
        <f>E248</f>
        <v>383.4</v>
      </c>
      <c r="F246" s="13">
        <f t="shared" si="19"/>
        <v>-33</v>
      </c>
    </row>
    <row r="247" spans="1:6" ht="12.75">
      <c r="A247" s="31"/>
      <c r="B247" s="31">
        <v>200</v>
      </c>
      <c r="C247" s="29" t="s">
        <v>65</v>
      </c>
      <c r="D247" s="13">
        <f>D248</f>
        <v>416.4</v>
      </c>
      <c r="E247" s="13">
        <f>E248</f>
        <v>383.4</v>
      </c>
      <c r="F247" s="13">
        <f t="shared" si="19"/>
        <v>-33</v>
      </c>
    </row>
    <row r="248" spans="1:6" ht="25.5" hidden="1">
      <c r="A248" s="31"/>
      <c r="B248" s="31">
        <v>240</v>
      </c>
      <c r="C248" s="29" t="s">
        <v>66</v>
      </c>
      <c r="D248" s="13">
        <v>416.4</v>
      </c>
      <c r="E248" s="13">
        <v>383.4</v>
      </c>
      <c r="F248" s="13">
        <f t="shared" si="19"/>
        <v>-33</v>
      </c>
    </row>
    <row r="249" spans="1:6" ht="12.75">
      <c r="A249" s="28" t="s">
        <v>865</v>
      </c>
      <c r="B249" s="31"/>
      <c r="C249" s="29" t="s">
        <v>99</v>
      </c>
      <c r="D249" s="13">
        <f>D250</f>
        <v>300</v>
      </c>
      <c r="E249" s="13">
        <f>E250</f>
        <v>178.8</v>
      </c>
      <c r="F249" s="13">
        <f t="shared" si="19"/>
        <v>-121.19999999999999</v>
      </c>
    </row>
    <row r="250" spans="1:6" ht="12.75">
      <c r="A250" s="31"/>
      <c r="B250" s="31">
        <v>200</v>
      </c>
      <c r="C250" s="29" t="s">
        <v>65</v>
      </c>
      <c r="D250" s="13">
        <f>D251</f>
        <v>300</v>
      </c>
      <c r="E250" s="13">
        <f>E251</f>
        <v>178.8</v>
      </c>
      <c r="F250" s="13">
        <f t="shared" si="19"/>
        <v>-121.19999999999999</v>
      </c>
    </row>
    <row r="251" spans="1:6" ht="21" customHeight="1" hidden="1">
      <c r="A251" s="31"/>
      <c r="B251" s="31">
        <v>240</v>
      </c>
      <c r="C251" s="29" t="s">
        <v>66</v>
      </c>
      <c r="D251" s="13">
        <v>300</v>
      </c>
      <c r="E251" s="13">
        <v>178.8</v>
      </c>
      <c r="F251" s="13">
        <f t="shared" si="19"/>
        <v>-121.19999999999999</v>
      </c>
    </row>
    <row r="252" spans="1:6" ht="33" customHeight="1">
      <c r="A252" s="28" t="s">
        <v>866</v>
      </c>
      <c r="B252" s="31"/>
      <c r="C252" s="29" t="s">
        <v>100</v>
      </c>
      <c r="D252" s="13">
        <f>D253</f>
        <v>662.9</v>
      </c>
      <c r="E252" s="13">
        <f>E253</f>
        <v>575.9</v>
      </c>
      <c r="F252" s="13">
        <f t="shared" si="19"/>
        <v>-87</v>
      </c>
    </row>
    <row r="253" spans="1:6" ht="12.75">
      <c r="A253" s="31"/>
      <c r="B253" s="31">
        <v>200</v>
      </c>
      <c r="C253" s="29" t="s">
        <v>65</v>
      </c>
      <c r="D253" s="13">
        <f>D254</f>
        <v>662.9</v>
      </c>
      <c r="E253" s="13">
        <f>E254</f>
        <v>575.9</v>
      </c>
      <c r="F253" s="13">
        <f t="shared" si="19"/>
        <v>-87</v>
      </c>
    </row>
    <row r="254" spans="1:6" ht="18" customHeight="1" hidden="1">
      <c r="A254" s="31"/>
      <c r="B254" s="31">
        <v>240</v>
      </c>
      <c r="C254" s="29" t="s">
        <v>66</v>
      </c>
      <c r="D254" s="13">
        <v>662.9</v>
      </c>
      <c r="E254" s="13">
        <v>575.9</v>
      </c>
      <c r="F254" s="13">
        <f t="shared" si="19"/>
        <v>-87</v>
      </c>
    </row>
    <row r="255" spans="1:6" ht="51.75" customHeight="1">
      <c r="A255" s="28" t="s">
        <v>575</v>
      </c>
      <c r="B255" s="31"/>
      <c r="C255" s="29" t="s">
        <v>867</v>
      </c>
      <c r="D255" s="13">
        <f>D256</f>
        <v>1321.6999999999998</v>
      </c>
      <c r="E255" s="13">
        <f>E256</f>
        <v>1337.6999999999998</v>
      </c>
      <c r="F255" s="13">
        <f t="shared" si="19"/>
        <v>16</v>
      </c>
    </row>
    <row r="256" spans="1:6" ht="51.75" customHeight="1">
      <c r="A256" s="28" t="s">
        <v>868</v>
      </c>
      <c r="B256" s="31"/>
      <c r="C256" s="29" t="s">
        <v>869</v>
      </c>
      <c r="D256" s="13">
        <f>D257+D260+D263+D266+D269</f>
        <v>1321.6999999999998</v>
      </c>
      <c r="E256" s="13">
        <f>E257+E260+E263+E266+E269</f>
        <v>1337.6999999999998</v>
      </c>
      <c r="F256" s="13">
        <f t="shared" si="19"/>
        <v>16</v>
      </c>
    </row>
    <row r="257" spans="1:6" ht="38.25">
      <c r="A257" s="31" t="s">
        <v>870</v>
      </c>
      <c r="B257" s="31"/>
      <c r="C257" s="29" t="s">
        <v>71</v>
      </c>
      <c r="D257" s="13">
        <f>D258</f>
        <v>706.1</v>
      </c>
      <c r="E257" s="13">
        <f>E258</f>
        <v>706.1</v>
      </c>
      <c r="F257" s="13">
        <f t="shared" si="19"/>
        <v>0</v>
      </c>
    </row>
    <row r="258" spans="1:6" ht="12.75">
      <c r="A258" s="31"/>
      <c r="B258" s="31">
        <v>200</v>
      </c>
      <c r="C258" s="29" t="s">
        <v>65</v>
      </c>
      <c r="D258" s="13">
        <f>D259</f>
        <v>706.1</v>
      </c>
      <c r="E258" s="13">
        <f>E259</f>
        <v>706.1</v>
      </c>
      <c r="F258" s="13">
        <f t="shared" si="19"/>
        <v>0</v>
      </c>
    </row>
    <row r="259" spans="1:6" ht="23.25" customHeight="1" hidden="1">
      <c r="A259" s="31"/>
      <c r="B259" s="31">
        <v>240</v>
      </c>
      <c r="C259" s="29" t="s">
        <v>66</v>
      </c>
      <c r="D259" s="13">
        <v>706.1</v>
      </c>
      <c r="E259" s="13">
        <v>706.1</v>
      </c>
      <c r="F259" s="13">
        <f t="shared" si="19"/>
        <v>0</v>
      </c>
    </row>
    <row r="260" spans="1:6" ht="38.25">
      <c r="A260" s="31" t="s">
        <v>871</v>
      </c>
      <c r="B260" s="31"/>
      <c r="C260" s="29" t="s">
        <v>91</v>
      </c>
      <c r="D260" s="13">
        <f>D261</f>
        <v>400</v>
      </c>
      <c r="E260" s="13">
        <f>E261</f>
        <v>400</v>
      </c>
      <c r="F260" s="13">
        <f aca="true" t="shared" si="20" ref="F260:F268">E260-D260</f>
        <v>0</v>
      </c>
    </row>
    <row r="261" spans="1:6" ht="12" customHeight="1">
      <c r="A261" s="31"/>
      <c r="B261" s="31">
        <v>200</v>
      </c>
      <c r="C261" s="29" t="s">
        <v>65</v>
      </c>
      <c r="D261" s="13">
        <f>D262</f>
        <v>400</v>
      </c>
      <c r="E261" s="13">
        <f>E262</f>
        <v>400</v>
      </c>
      <c r="F261" s="13">
        <f t="shared" si="20"/>
        <v>0</v>
      </c>
    </row>
    <row r="262" spans="1:6" ht="25.5" hidden="1">
      <c r="A262" s="31"/>
      <c r="B262" s="31">
        <v>240</v>
      </c>
      <c r="C262" s="29" t="s">
        <v>66</v>
      </c>
      <c r="D262" s="13">
        <v>400</v>
      </c>
      <c r="E262" s="13">
        <v>400</v>
      </c>
      <c r="F262" s="13">
        <f t="shared" si="20"/>
        <v>0</v>
      </c>
    </row>
    <row r="263" spans="1:6" ht="25.5">
      <c r="A263" s="31" t="s">
        <v>873</v>
      </c>
      <c r="B263" s="31"/>
      <c r="C263" s="29" t="s">
        <v>872</v>
      </c>
      <c r="D263" s="13">
        <f>D264</f>
        <v>211.6</v>
      </c>
      <c r="E263" s="13">
        <f>E264</f>
        <v>211.6</v>
      </c>
      <c r="F263" s="13">
        <f t="shared" si="20"/>
        <v>0</v>
      </c>
    </row>
    <row r="264" spans="1:6" ht="12.75">
      <c r="A264" s="31"/>
      <c r="B264" s="31">
        <v>300</v>
      </c>
      <c r="C264" s="39" t="s">
        <v>155</v>
      </c>
      <c r="D264" s="13">
        <f>D265</f>
        <v>211.6</v>
      </c>
      <c r="E264" s="13">
        <f>E265</f>
        <v>211.6</v>
      </c>
      <c r="F264" s="13">
        <f t="shared" si="20"/>
        <v>0</v>
      </c>
    </row>
    <row r="265" spans="1:6" ht="12.75" hidden="1">
      <c r="A265" s="31"/>
      <c r="B265" s="31">
        <v>310</v>
      </c>
      <c r="C265" s="29" t="s">
        <v>156</v>
      </c>
      <c r="D265" s="13">
        <v>211.6</v>
      </c>
      <c r="E265" s="13">
        <v>211.6</v>
      </c>
      <c r="F265" s="13">
        <f t="shared" si="20"/>
        <v>0</v>
      </c>
    </row>
    <row r="266" spans="1:6" ht="51">
      <c r="A266" s="31" t="s">
        <v>875</v>
      </c>
      <c r="B266" s="31"/>
      <c r="C266" s="29" t="s">
        <v>874</v>
      </c>
      <c r="D266" s="13">
        <f>D267</f>
        <v>0</v>
      </c>
      <c r="E266" s="13">
        <f>E267</f>
        <v>20</v>
      </c>
      <c r="F266" s="13">
        <f t="shared" si="20"/>
        <v>20</v>
      </c>
    </row>
    <row r="267" spans="1:6" ht="12.75" customHeight="1">
      <c r="A267" s="31"/>
      <c r="B267" s="32">
        <v>300</v>
      </c>
      <c r="C267" s="33" t="s">
        <v>155</v>
      </c>
      <c r="D267" s="13">
        <f>D268</f>
        <v>0</v>
      </c>
      <c r="E267" s="13">
        <f>E268</f>
        <v>20</v>
      </c>
      <c r="F267" s="13">
        <f t="shared" si="20"/>
        <v>20</v>
      </c>
    </row>
    <row r="268" spans="1:6" ht="12.75" customHeight="1" hidden="1">
      <c r="A268" s="31"/>
      <c r="B268" s="32">
        <v>350</v>
      </c>
      <c r="C268" s="33" t="s">
        <v>739</v>
      </c>
      <c r="D268" s="13">
        <v>0</v>
      </c>
      <c r="E268" s="13">
        <v>20</v>
      </c>
      <c r="F268" s="13">
        <f t="shared" si="20"/>
        <v>20</v>
      </c>
    </row>
    <row r="269" spans="1:6" ht="25.5">
      <c r="A269" s="31" t="s">
        <v>576</v>
      </c>
      <c r="B269" s="31"/>
      <c r="C269" s="29" t="s">
        <v>90</v>
      </c>
      <c r="D269" s="13">
        <f>D270</f>
        <v>4</v>
      </c>
      <c r="E269" s="13">
        <f>E270</f>
        <v>0</v>
      </c>
      <c r="F269" s="13">
        <f t="shared" si="19"/>
        <v>-4</v>
      </c>
    </row>
    <row r="270" spans="1:6" ht="12.75">
      <c r="A270" s="31"/>
      <c r="B270" s="31">
        <v>200</v>
      </c>
      <c r="C270" s="29" t="s">
        <v>65</v>
      </c>
      <c r="D270" s="13">
        <f>D271</f>
        <v>4</v>
      </c>
      <c r="E270" s="13">
        <f>E271</f>
        <v>0</v>
      </c>
      <c r="F270" s="13">
        <f t="shared" si="19"/>
        <v>-4</v>
      </c>
    </row>
    <row r="271" spans="1:6" ht="12.75" customHeight="1" hidden="1">
      <c r="A271" s="31"/>
      <c r="B271" s="31">
        <v>240</v>
      </c>
      <c r="C271" s="29" t="s">
        <v>66</v>
      </c>
      <c r="D271" s="13">
        <v>4</v>
      </c>
      <c r="E271" s="13">
        <v>0</v>
      </c>
      <c r="F271" s="13">
        <f t="shared" si="19"/>
        <v>-4</v>
      </c>
    </row>
    <row r="272" spans="1:6" ht="38.25">
      <c r="A272" s="28" t="s">
        <v>574</v>
      </c>
      <c r="B272" s="31"/>
      <c r="C272" s="29" t="s">
        <v>572</v>
      </c>
      <c r="D272" s="13">
        <f>D273+D281</f>
        <v>29310.9</v>
      </c>
      <c r="E272" s="13">
        <f>E273+E281</f>
        <v>30546.800000000003</v>
      </c>
      <c r="F272" s="13">
        <f t="shared" si="19"/>
        <v>1235.9000000000015</v>
      </c>
    </row>
    <row r="273" spans="1:6" ht="25.5">
      <c r="A273" s="31" t="s">
        <v>579</v>
      </c>
      <c r="B273" s="31"/>
      <c r="C273" s="29" t="s">
        <v>578</v>
      </c>
      <c r="D273" s="13">
        <f>D274</f>
        <v>29140.7</v>
      </c>
      <c r="E273" s="13">
        <f>E274</f>
        <v>30458.300000000003</v>
      </c>
      <c r="F273" s="13">
        <f t="shared" si="19"/>
        <v>1317.6000000000022</v>
      </c>
    </row>
    <row r="274" spans="1:6" ht="25.5">
      <c r="A274" s="31" t="s">
        <v>580</v>
      </c>
      <c r="B274" s="31"/>
      <c r="C274" s="29" t="s">
        <v>573</v>
      </c>
      <c r="D274" s="13">
        <f>D275+D277+D279</f>
        <v>29140.7</v>
      </c>
      <c r="E274" s="13">
        <f>E275+E277+E279</f>
        <v>30458.300000000003</v>
      </c>
      <c r="F274" s="13">
        <f t="shared" si="19"/>
        <v>1317.6000000000022</v>
      </c>
    </row>
    <row r="275" spans="1:6" ht="38.25">
      <c r="A275" s="31"/>
      <c r="B275" s="31">
        <v>100</v>
      </c>
      <c r="C275" s="29" t="s">
        <v>60</v>
      </c>
      <c r="D275" s="13">
        <f>D276</f>
        <v>28073.4</v>
      </c>
      <c r="E275" s="13">
        <f>E276</f>
        <v>29737.300000000003</v>
      </c>
      <c r="F275" s="13">
        <f t="shared" si="19"/>
        <v>1663.9000000000015</v>
      </c>
    </row>
    <row r="276" spans="1:6" ht="25.5" hidden="1">
      <c r="A276" s="31"/>
      <c r="B276" s="31">
        <v>120</v>
      </c>
      <c r="C276" s="29" t="s">
        <v>61</v>
      </c>
      <c r="D276" s="13">
        <v>28073.4</v>
      </c>
      <c r="E276" s="13">
        <f>22775.4+83.8+6878.1</f>
        <v>29737.300000000003</v>
      </c>
      <c r="F276" s="13">
        <f t="shared" si="19"/>
        <v>1663.9000000000015</v>
      </c>
    </row>
    <row r="277" spans="1:6" ht="12" customHeight="1">
      <c r="A277" s="31"/>
      <c r="B277" s="31">
        <v>200</v>
      </c>
      <c r="C277" s="29" t="s">
        <v>65</v>
      </c>
      <c r="D277" s="13">
        <f>D278</f>
        <v>1065.5</v>
      </c>
      <c r="E277" s="13">
        <f>E278</f>
        <v>720.4</v>
      </c>
      <c r="F277" s="13">
        <f t="shared" si="19"/>
        <v>-345.1</v>
      </c>
    </row>
    <row r="278" spans="1:6" ht="25.5" hidden="1">
      <c r="A278" s="31"/>
      <c r="B278" s="31">
        <v>240</v>
      </c>
      <c r="C278" s="29" t="s">
        <v>66</v>
      </c>
      <c r="D278" s="13">
        <v>1065.5</v>
      </c>
      <c r="E278" s="13">
        <f>279+441.4</f>
        <v>720.4</v>
      </c>
      <c r="F278" s="13">
        <f t="shared" si="19"/>
        <v>-345.1</v>
      </c>
    </row>
    <row r="279" spans="1:6" ht="12.75">
      <c r="A279" s="31"/>
      <c r="B279" s="31">
        <v>800</v>
      </c>
      <c r="C279" s="29" t="s">
        <v>67</v>
      </c>
      <c r="D279" s="13">
        <f>D280</f>
        <v>1.8</v>
      </c>
      <c r="E279" s="13">
        <f>E280</f>
        <v>0.6</v>
      </c>
      <c r="F279" s="13">
        <f t="shared" si="19"/>
        <v>-1.2000000000000002</v>
      </c>
    </row>
    <row r="280" spans="1:6" ht="12.75" hidden="1">
      <c r="A280" s="31"/>
      <c r="B280" s="31">
        <v>850</v>
      </c>
      <c r="C280" s="29" t="s">
        <v>69</v>
      </c>
      <c r="D280" s="13">
        <v>1.8</v>
      </c>
      <c r="E280" s="13">
        <v>0.6</v>
      </c>
      <c r="F280" s="13">
        <f t="shared" si="19"/>
        <v>-1.2000000000000002</v>
      </c>
    </row>
    <row r="281" spans="1:6" ht="38.25">
      <c r="A281" s="31" t="s">
        <v>581</v>
      </c>
      <c r="B281" s="31"/>
      <c r="C281" s="29" t="s">
        <v>577</v>
      </c>
      <c r="D281" s="13">
        <f>D282+D285+D288</f>
        <v>170.2</v>
      </c>
      <c r="E281" s="13">
        <f>E282+E285+E288</f>
        <v>88.5</v>
      </c>
      <c r="F281" s="13">
        <f t="shared" si="19"/>
        <v>-81.69999999999999</v>
      </c>
    </row>
    <row r="282" spans="1:6" ht="25.5">
      <c r="A282" s="31" t="s">
        <v>741</v>
      </c>
      <c r="B282" s="31"/>
      <c r="C282" s="29" t="s">
        <v>1</v>
      </c>
      <c r="D282" s="13">
        <f>D283</f>
        <v>124.9</v>
      </c>
      <c r="E282" s="13">
        <f>E283</f>
        <v>50</v>
      </c>
      <c r="F282" s="13">
        <f t="shared" si="19"/>
        <v>-74.9</v>
      </c>
    </row>
    <row r="283" spans="1:6" ht="37.5" customHeight="1">
      <c r="A283" s="31"/>
      <c r="B283" s="31">
        <v>100</v>
      </c>
      <c r="C283" s="29" t="s">
        <v>60</v>
      </c>
      <c r="D283" s="13">
        <f>D284</f>
        <v>124.9</v>
      </c>
      <c r="E283" s="13">
        <f>E284</f>
        <v>50</v>
      </c>
      <c r="F283" s="13">
        <f t="shared" si="19"/>
        <v>-74.9</v>
      </c>
    </row>
    <row r="284" spans="1:6" ht="25.5" hidden="1">
      <c r="A284" s="31"/>
      <c r="B284" s="31">
        <v>120</v>
      </c>
      <c r="C284" s="29" t="s">
        <v>61</v>
      </c>
      <c r="D284" s="13">
        <v>124.9</v>
      </c>
      <c r="E284" s="283">
        <f>38.4+11.6</f>
        <v>50</v>
      </c>
      <c r="F284" s="13">
        <f t="shared" si="19"/>
        <v>-74.9</v>
      </c>
    </row>
    <row r="285" spans="1:6" ht="25.5">
      <c r="A285" s="23" t="s">
        <v>742</v>
      </c>
      <c r="B285" s="34"/>
      <c r="C285" s="29" t="s">
        <v>111</v>
      </c>
      <c r="D285" s="16">
        <f>D286</f>
        <v>16.1</v>
      </c>
      <c r="E285" s="16">
        <f>E286</f>
        <v>16.2</v>
      </c>
      <c r="F285" s="13">
        <f t="shared" si="19"/>
        <v>0.09999999999999787</v>
      </c>
    </row>
    <row r="286" spans="1:6" ht="12.75">
      <c r="A286" s="31"/>
      <c r="B286" s="31">
        <v>200</v>
      </c>
      <c r="C286" s="29" t="s">
        <v>65</v>
      </c>
      <c r="D286" s="16">
        <f>D287</f>
        <v>16.1</v>
      </c>
      <c r="E286" s="16">
        <f>E287</f>
        <v>16.2</v>
      </c>
      <c r="F286" s="13">
        <f t="shared" si="19"/>
        <v>0.09999999999999787</v>
      </c>
    </row>
    <row r="287" spans="1:6" ht="12.75" hidden="1">
      <c r="A287" s="31"/>
      <c r="B287" s="31">
        <v>240</v>
      </c>
      <c r="C287" s="36" t="s">
        <v>66</v>
      </c>
      <c r="D287" s="16">
        <v>16.1</v>
      </c>
      <c r="E287" s="284">
        <v>16.2</v>
      </c>
      <c r="F287" s="13">
        <f t="shared" si="19"/>
        <v>0.09999999999999787</v>
      </c>
    </row>
    <row r="288" spans="1:6" ht="63.75">
      <c r="A288" s="32" t="s">
        <v>743</v>
      </c>
      <c r="B288" s="45"/>
      <c r="C288" s="60" t="s">
        <v>0</v>
      </c>
      <c r="D288" s="15">
        <f>D289+D291</f>
        <v>29.2</v>
      </c>
      <c r="E288" s="15">
        <f>E289+E291</f>
        <v>22.300000000000004</v>
      </c>
      <c r="F288" s="13">
        <f t="shared" si="19"/>
        <v>-6.899999999999995</v>
      </c>
    </row>
    <row r="289" spans="1:6" ht="38.25">
      <c r="A289" s="32"/>
      <c r="B289" s="31">
        <v>100</v>
      </c>
      <c r="C289" s="29" t="s">
        <v>60</v>
      </c>
      <c r="D289" s="15">
        <f>D290</f>
        <v>27.7</v>
      </c>
      <c r="E289" s="15">
        <f>E290</f>
        <v>21.200000000000003</v>
      </c>
      <c r="F289" s="13">
        <f t="shared" si="19"/>
        <v>-6.4999999999999964</v>
      </c>
    </row>
    <row r="290" spans="1:6" ht="25.5" hidden="1">
      <c r="A290" s="32"/>
      <c r="B290" s="31">
        <v>120</v>
      </c>
      <c r="C290" s="29" t="s">
        <v>61</v>
      </c>
      <c r="D290" s="15">
        <v>27.7</v>
      </c>
      <c r="E290" s="15">
        <f>16.3+4.9</f>
        <v>21.200000000000003</v>
      </c>
      <c r="F290" s="13">
        <f t="shared" si="19"/>
        <v>-6.4999999999999964</v>
      </c>
    </row>
    <row r="291" spans="1:6" ht="12.75">
      <c r="A291" s="32"/>
      <c r="B291" s="28" t="s">
        <v>122</v>
      </c>
      <c r="C291" s="29" t="s">
        <v>65</v>
      </c>
      <c r="D291" s="15">
        <f>D292</f>
        <v>1.5</v>
      </c>
      <c r="E291" s="15">
        <f>E292</f>
        <v>1.1</v>
      </c>
      <c r="F291" s="13">
        <f t="shared" si="19"/>
        <v>-0.3999999999999999</v>
      </c>
    </row>
    <row r="292" spans="1:6" ht="12.75" hidden="1">
      <c r="A292" s="32"/>
      <c r="B292" s="28" t="s">
        <v>123</v>
      </c>
      <c r="C292" s="30" t="s">
        <v>66</v>
      </c>
      <c r="D292" s="15">
        <v>1.5</v>
      </c>
      <c r="E292" s="15">
        <v>1.1</v>
      </c>
      <c r="F292" s="13">
        <f t="shared" si="19"/>
        <v>-0.3999999999999999</v>
      </c>
    </row>
    <row r="293" spans="1:6" ht="36.75" customHeight="1">
      <c r="A293" s="44" t="s">
        <v>203</v>
      </c>
      <c r="B293" s="24"/>
      <c r="C293" s="26" t="s">
        <v>108</v>
      </c>
      <c r="D293" s="280">
        <f>D294+D355+D377+D386+D391+D402+D440</f>
        <v>59003.6</v>
      </c>
      <c r="E293" s="280">
        <f>E294+E355+E377+E386+E391+E402+E440</f>
        <v>63872.5</v>
      </c>
      <c r="F293" s="19">
        <f t="shared" si="19"/>
        <v>4868.9000000000015</v>
      </c>
    </row>
    <row r="294" spans="1:6" ht="25.5">
      <c r="A294" s="28" t="s">
        <v>204</v>
      </c>
      <c r="B294" s="31"/>
      <c r="C294" s="29" t="s">
        <v>134</v>
      </c>
      <c r="D294" s="15">
        <f>D295+D331+D341+D351</f>
        <v>22774.600000000002</v>
      </c>
      <c r="E294" s="15">
        <f>E295+E331+E341+E351+E328</f>
        <v>27128.8</v>
      </c>
      <c r="F294" s="13">
        <f t="shared" si="19"/>
        <v>4354.199999999997</v>
      </c>
    </row>
    <row r="295" spans="1:6" ht="25.5">
      <c r="A295" s="28" t="s">
        <v>876</v>
      </c>
      <c r="B295" s="38"/>
      <c r="C295" s="39" t="s">
        <v>202</v>
      </c>
      <c r="D295" s="13">
        <f>D296+D299+D304+D307+D310</f>
        <v>11414.800000000001</v>
      </c>
      <c r="E295" s="13">
        <f>E296+E299+E304+E307+E310</f>
        <v>12014.800000000001</v>
      </c>
      <c r="F295" s="13">
        <f t="shared" si="19"/>
        <v>600</v>
      </c>
    </row>
    <row r="296" spans="1:6" ht="25.5">
      <c r="A296" s="28" t="s">
        <v>205</v>
      </c>
      <c r="B296" s="38"/>
      <c r="C296" s="53" t="s">
        <v>137</v>
      </c>
      <c r="D296" s="13">
        <f>D297</f>
        <v>10512.7</v>
      </c>
      <c r="E296" s="13">
        <f>E297</f>
        <v>10512.7</v>
      </c>
      <c r="F296" s="13">
        <f t="shared" si="19"/>
        <v>0</v>
      </c>
    </row>
    <row r="297" spans="1:6" ht="38.25">
      <c r="A297" s="31"/>
      <c r="B297" s="38">
        <v>600</v>
      </c>
      <c r="C297" s="39" t="s">
        <v>89</v>
      </c>
      <c r="D297" s="13">
        <f>D298</f>
        <v>10512.7</v>
      </c>
      <c r="E297" s="13">
        <f>E298</f>
        <v>10512.7</v>
      </c>
      <c r="F297" s="13">
        <f t="shared" si="19"/>
        <v>0</v>
      </c>
    </row>
    <row r="298" spans="1:6" ht="12.75" hidden="1">
      <c r="A298" s="32"/>
      <c r="B298" s="45">
        <v>610</v>
      </c>
      <c r="C298" s="54" t="s">
        <v>118</v>
      </c>
      <c r="D298" s="15">
        <v>10512.7</v>
      </c>
      <c r="E298" s="15">
        <v>10512.7</v>
      </c>
      <c r="F298" s="13">
        <f t="shared" si="19"/>
        <v>0</v>
      </c>
    </row>
    <row r="299" spans="1:6" ht="12.75">
      <c r="A299" s="28" t="s">
        <v>206</v>
      </c>
      <c r="B299" s="38"/>
      <c r="C299" s="55" t="s">
        <v>138</v>
      </c>
      <c r="D299" s="13">
        <f>D300+D302</f>
        <v>513.1</v>
      </c>
      <c r="E299" s="13">
        <f>E300+E302</f>
        <v>613.1</v>
      </c>
      <c r="F299" s="13">
        <f t="shared" si="19"/>
        <v>100</v>
      </c>
    </row>
    <row r="300" spans="1:6" ht="38.25">
      <c r="A300" s="31"/>
      <c r="B300" s="38">
        <v>600</v>
      </c>
      <c r="C300" s="39" t="s">
        <v>89</v>
      </c>
      <c r="D300" s="13">
        <f>D301</f>
        <v>513.1</v>
      </c>
      <c r="E300" s="13">
        <f>E301</f>
        <v>613.1</v>
      </c>
      <c r="F300" s="13">
        <f t="shared" si="19"/>
        <v>100</v>
      </c>
    </row>
    <row r="301" spans="1:6" ht="12.75" hidden="1">
      <c r="A301" s="31"/>
      <c r="B301" s="38">
        <v>610</v>
      </c>
      <c r="C301" s="47" t="s">
        <v>118</v>
      </c>
      <c r="D301" s="13">
        <v>513.1</v>
      </c>
      <c r="E301" s="13">
        <f>513.1+100</f>
        <v>613.1</v>
      </c>
      <c r="F301" s="13">
        <f t="shared" si="19"/>
        <v>100</v>
      </c>
    </row>
    <row r="302" spans="1:6" ht="12" customHeight="1">
      <c r="A302" s="31"/>
      <c r="B302" s="28" t="s">
        <v>122</v>
      </c>
      <c r="C302" s="29" t="s">
        <v>65</v>
      </c>
      <c r="D302" s="16">
        <f>D303</f>
        <v>0</v>
      </c>
      <c r="E302" s="16">
        <f>E303</f>
        <v>0</v>
      </c>
      <c r="F302" s="13">
        <f t="shared" si="19"/>
        <v>0</v>
      </c>
    </row>
    <row r="303" spans="1:6" ht="12.75" hidden="1">
      <c r="A303" s="31"/>
      <c r="B303" s="28" t="s">
        <v>123</v>
      </c>
      <c r="C303" s="30" t="s">
        <v>66</v>
      </c>
      <c r="D303" s="16">
        <v>0</v>
      </c>
      <c r="E303" s="16">
        <v>0</v>
      </c>
      <c r="F303" s="13">
        <f t="shared" si="19"/>
        <v>0</v>
      </c>
    </row>
    <row r="304" spans="1:6" ht="12.75">
      <c r="A304" s="28" t="s">
        <v>207</v>
      </c>
      <c r="B304" s="38"/>
      <c r="C304" s="29" t="s">
        <v>139</v>
      </c>
      <c r="D304" s="16">
        <f>D305</f>
        <v>290</v>
      </c>
      <c r="E304" s="16">
        <f>E305</f>
        <v>290</v>
      </c>
      <c r="F304" s="13">
        <f t="shared" si="19"/>
        <v>0</v>
      </c>
    </row>
    <row r="305" spans="1:6" ht="37.5" customHeight="1">
      <c r="A305" s="31"/>
      <c r="B305" s="38">
        <v>600</v>
      </c>
      <c r="C305" s="39" t="s">
        <v>89</v>
      </c>
      <c r="D305" s="13">
        <f>D306</f>
        <v>290</v>
      </c>
      <c r="E305" s="13">
        <f>E306</f>
        <v>290</v>
      </c>
      <c r="F305" s="13">
        <f t="shared" si="19"/>
        <v>0</v>
      </c>
    </row>
    <row r="306" spans="1:6" ht="12.75" hidden="1">
      <c r="A306" s="31"/>
      <c r="B306" s="38">
        <v>610</v>
      </c>
      <c r="C306" s="47" t="s">
        <v>118</v>
      </c>
      <c r="D306" s="13">
        <v>290</v>
      </c>
      <c r="E306" s="13">
        <v>290</v>
      </c>
      <c r="F306" s="13">
        <f t="shared" si="19"/>
        <v>0</v>
      </c>
    </row>
    <row r="307" spans="1:6" ht="25.5">
      <c r="A307" s="28" t="s">
        <v>208</v>
      </c>
      <c r="B307" s="38"/>
      <c r="C307" s="29" t="s">
        <v>725</v>
      </c>
      <c r="D307" s="13">
        <f>D308</f>
        <v>99</v>
      </c>
      <c r="E307" s="13">
        <f>E308</f>
        <v>99</v>
      </c>
      <c r="F307" s="13">
        <f t="shared" si="19"/>
        <v>0</v>
      </c>
    </row>
    <row r="308" spans="1:6" ht="36" customHeight="1">
      <c r="A308" s="31"/>
      <c r="B308" s="38">
        <v>600</v>
      </c>
      <c r="C308" s="39" t="s">
        <v>89</v>
      </c>
      <c r="D308" s="13">
        <f>D309</f>
        <v>99</v>
      </c>
      <c r="E308" s="13">
        <f>E309</f>
        <v>99</v>
      </c>
      <c r="F308" s="13">
        <f t="shared" si="19"/>
        <v>0</v>
      </c>
    </row>
    <row r="309" spans="1:6" ht="12.75" hidden="1">
      <c r="A309" s="31"/>
      <c r="B309" s="38">
        <v>610</v>
      </c>
      <c r="C309" s="47" t="s">
        <v>118</v>
      </c>
      <c r="D309" s="13">
        <v>99</v>
      </c>
      <c r="E309" s="13">
        <v>99</v>
      </c>
      <c r="F309" s="13">
        <f t="shared" si="19"/>
        <v>0</v>
      </c>
    </row>
    <row r="310" spans="1:6" ht="25.5">
      <c r="A310" s="28" t="s">
        <v>762</v>
      </c>
      <c r="B310" s="38"/>
      <c r="C310" s="39" t="s">
        <v>761</v>
      </c>
      <c r="D310" s="13">
        <f>D311</f>
        <v>0</v>
      </c>
      <c r="E310" s="13">
        <f>E311</f>
        <v>500</v>
      </c>
      <c r="F310" s="13">
        <f t="shared" si="19"/>
        <v>500</v>
      </c>
    </row>
    <row r="311" spans="1:6" ht="38.25">
      <c r="A311" s="31"/>
      <c r="B311" s="38">
        <v>600</v>
      </c>
      <c r="C311" s="39" t="s">
        <v>89</v>
      </c>
      <c r="D311" s="13">
        <f>D312</f>
        <v>0</v>
      </c>
      <c r="E311" s="13">
        <f>E312</f>
        <v>500</v>
      </c>
      <c r="F311" s="13">
        <f t="shared" si="19"/>
        <v>500</v>
      </c>
    </row>
    <row r="312" spans="1:6" ht="12.75" hidden="1">
      <c r="A312" s="31"/>
      <c r="B312" s="38">
        <v>610</v>
      </c>
      <c r="C312" s="47" t="s">
        <v>118</v>
      </c>
      <c r="D312" s="13">
        <v>0</v>
      </c>
      <c r="E312" s="13">
        <v>500</v>
      </c>
      <c r="F312" s="13">
        <f t="shared" si="19"/>
        <v>500</v>
      </c>
    </row>
    <row r="313" spans="1:6" ht="12.75" hidden="1">
      <c r="A313" s="31"/>
      <c r="B313" s="38"/>
      <c r="C313" s="47" t="s">
        <v>765</v>
      </c>
      <c r="D313" s="13">
        <f>D314</f>
        <v>0</v>
      </c>
      <c r="E313" s="13">
        <f>E314</f>
        <v>0</v>
      </c>
      <c r="F313" s="13">
        <f t="shared" si="19"/>
        <v>0</v>
      </c>
    </row>
    <row r="314" spans="1:6" ht="12.75" hidden="1">
      <c r="A314" s="31"/>
      <c r="B314" s="28" t="s">
        <v>122</v>
      </c>
      <c r="C314" s="29" t="s">
        <v>65</v>
      </c>
      <c r="D314" s="13">
        <f>D315</f>
        <v>0</v>
      </c>
      <c r="E314" s="13">
        <f>E315</f>
        <v>0</v>
      </c>
      <c r="F314" s="13">
        <f t="shared" si="19"/>
        <v>0</v>
      </c>
    </row>
    <row r="315" spans="1:6" ht="12.75" hidden="1">
      <c r="A315" s="31"/>
      <c r="B315" s="28" t="s">
        <v>123</v>
      </c>
      <c r="C315" s="30" t="s">
        <v>66</v>
      </c>
      <c r="D315" s="13">
        <v>0</v>
      </c>
      <c r="E315" s="13">
        <v>0</v>
      </c>
      <c r="F315" s="13">
        <f t="shared" si="19"/>
        <v>0</v>
      </c>
    </row>
    <row r="316" spans="1:6" ht="12.75" hidden="1">
      <c r="A316" s="31"/>
      <c r="B316" s="38"/>
      <c r="C316" s="47" t="s">
        <v>766</v>
      </c>
      <c r="D316" s="13">
        <f>D317</f>
        <v>0</v>
      </c>
      <c r="E316" s="13">
        <f>E317</f>
        <v>0</v>
      </c>
      <c r="F316" s="13">
        <f t="shared" si="19"/>
        <v>0</v>
      </c>
    </row>
    <row r="317" spans="1:6" ht="12.75" hidden="1">
      <c r="A317" s="31"/>
      <c r="B317" s="28" t="s">
        <v>122</v>
      </c>
      <c r="C317" s="29" t="s">
        <v>65</v>
      </c>
      <c r="D317" s="13">
        <f>D318</f>
        <v>0</v>
      </c>
      <c r="E317" s="13">
        <f>E318</f>
        <v>0</v>
      </c>
      <c r="F317" s="13">
        <f t="shared" si="19"/>
        <v>0</v>
      </c>
    </row>
    <row r="318" spans="1:6" ht="12.75" hidden="1">
      <c r="A318" s="31"/>
      <c r="B318" s="28" t="s">
        <v>123</v>
      </c>
      <c r="C318" s="30" t="s">
        <v>66</v>
      </c>
      <c r="D318" s="13">
        <v>0</v>
      </c>
      <c r="E318" s="13">
        <v>0</v>
      </c>
      <c r="F318" s="13">
        <f t="shared" si="19"/>
        <v>0</v>
      </c>
    </row>
    <row r="319" spans="1:6" ht="12.75" hidden="1">
      <c r="A319" s="31"/>
      <c r="B319" s="38"/>
      <c r="C319" s="47" t="s">
        <v>767</v>
      </c>
      <c r="D319" s="13">
        <f>D320</f>
        <v>0</v>
      </c>
      <c r="E319" s="13">
        <f>E320</f>
        <v>0</v>
      </c>
      <c r="F319" s="13">
        <f t="shared" si="19"/>
        <v>0</v>
      </c>
    </row>
    <row r="320" spans="1:6" ht="12.75" hidden="1">
      <c r="A320" s="31"/>
      <c r="B320" s="28" t="s">
        <v>122</v>
      </c>
      <c r="C320" s="29" t="s">
        <v>65</v>
      </c>
      <c r="D320" s="13">
        <f>D321</f>
        <v>0</v>
      </c>
      <c r="E320" s="13">
        <f>E321</f>
        <v>0</v>
      </c>
      <c r="F320" s="13">
        <f t="shared" si="19"/>
        <v>0</v>
      </c>
    </row>
    <row r="321" spans="1:6" ht="12.75" hidden="1">
      <c r="A321" s="31"/>
      <c r="B321" s="28" t="s">
        <v>123</v>
      </c>
      <c r="C321" s="30" t="s">
        <v>66</v>
      </c>
      <c r="D321" s="13">
        <v>0</v>
      </c>
      <c r="E321" s="13">
        <v>0</v>
      </c>
      <c r="F321" s="13">
        <f t="shared" si="19"/>
        <v>0</v>
      </c>
    </row>
    <row r="322" spans="1:6" ht="12.75" hidden="1">
      <c r="A322" s="31"/>
      <c r="B322" s="38"/>
      <c r="C322" s="47" t="s">
        <v>768</v>
      </c>
      <c r="D322" s="13">
        <f>D323</f>
        <v>0</v>
      </c>
      <c r="E322" s="13">
        <f>E323</f>
        <v>0</v>
      </c>
      <c r="F322" s="13">
        <f t="shared" si="19"/>
        <v>0</v>
      </c>
    </row>
    <row r="323" spans="1:6" ht="12.75" hidden="1">
      <c r="A323" s="31"/>
      <c r="B323" s="28" t="s">
        <v>122</v>
      </c>
      <c r="C323" s="29" t="s">
        <v>65</v>
      </c>
      <c r="D323" s="13">
        <f>D324</f>
        <v>0</v>
      </c>
      <c r="E323" s="13">
        <f>E324</f>
        <v>0</v>
      </c>
      <c r="F323" s="13">
        <f t="shared" si="19"/>
        <v>0</v>
      </c>
    </row>
    <row r="324" spans="1:6" ht="12.75" hidden="1">
      <c r="A324" s="31"/>
      <c r="B324" s="28" t="s">
        <v>123</v>
      </c>
      <c r="C324" s="30" t="s">
        <v>66</v>
      </c>
      <c r="D324" s="13">
        <v>0</v>
      </c>
      <c r="E324" s="13">
        <v>0</v>
      </c>
      <c r="F324" s="13">
        <f t="shared" si="19"/>
        <v>0</v>
      </c>
    </row>
    <row r="325" spans="1:6" ht="12.75" hidden="1">
      <c r="A325" s="31"/>
      <c r="B325" s="38"/>
      <c r="C325" s="47" t="s">
        <v>769</v>
      </c>
      <c r="D325" s="13">
        <f>D326</f>
        <v>0</v>
      </c>
      <c r="E325" s="13">
        <f>E326</f>
        <v>0</v>
      </c>
      <c r="F325" s="13">
        <f t="shared" si="19"/>
        <v>0</v>
      </c>
    </row>
    <row r="326" spans="1:6" ht="12.75" hidden="1">
      <c r="A326" s="31"/>
      <c r="B326" s="28" t="s">
        <v>122</v>
      </c>
      <c r="C326" s="29" t="s">
        <v>65</v>
      </c>
      <c r="D326" s="13">
        <f>D327</f>
        <v>0</v>
      </c>
      <c r="E326" s="13">
        <f>E327</f>
        <v>0</v>
      </c>
      <c r="F326" s="13">
        <f t="shared" si="19"/>
        <v>0</v>
      </c>
    </row>
    <row r="327" spans="1:6" ht="12.75" hidden="1">
      <c r="A327" s="31"/>
      <c r="B327" s="28" t="s">
        <v>123</v>
      </c>
      <c r="C327" s="30" t="s">
        <v>66</v>
      </c>
      <c r="D327" s="13">
        <v>0</v>
      </c>
      <c r="E327" s="13">
        <v>0</v>
      </c>
      <c r="F327" s="13">
        <f t="shared" si="19"/>
        <v>0</v>
      </c>
    </row>
    <row r="328" spans="1:6" ht="25.5">
      <c r="A328" s="28" t="s">
        <v>984</v>
      </c>
      <c r="B328" s="28"/>
      <c r="C328" s="29" t="s">
        <v>979</v>
      </c>
      <c r="D328" s="13">
        <f>D329</f>
        <v>0</v>
      </c>
      <c r="E328" s="13">
        <f>E329</f>
        <v>2500</v>
      </c>
      <c r="F328" s="13">
        <f t="shared" si="19"/>
        <v>2500</v>
      </c>
    </row>
    <row r="329" spans="1:6" ht="12.75">
      <c r="A329" s="31"/>
      <c r="B329" s="28" t="s">
        <v>122</v>
      </c>
      <c r="C329" s="29" t="s">
        <v>65</v>
      </c>
      <c r="D329" s="13">
        <f>D330</f>
        <v>0</v>
      </c>
      <c r="E329" s="13">
        <f>E330</f>
        <v>2500</v>
      </c>
      <c r="F329" s="13">
        <f t="shared" si="19"/>
        <v>2500</v>
      </c>
    </row>
    <row r="330" spans="1:6" ht="12.75" hidden="1">
      <c r="A330" s="31"/>
      <c r="B330" s="28" t="s">
        <v>123</v>
      </c>
      <c r="C330" s="30" t="s">
        <v>66</v>
      </c>
      <c r="D330" s="13">
        <v>0</v>
      </c>
      <c r="E330" s="13">
        <v>2500</v>
      </c>
      <c r="F330" s="13">
        <f t="shared" si="19"/>
        <v>2500</v>
      </c>
    </row>
    <row r="331" spans="1:6" ht="12.75">
      <c r="A331" s="31" t="s">
        <v>877</v>
      </c>
      <c r="B331" s="38"/>
      <c r="C331" s="47" t="s">
        <v>209</v>
      </c>
      <c r="D331" s="13">
        <f>D332+D335</f>
        <v>200</v>
      </c>
      <c r="E331" s="13">
        <f>E332+E335</f>
        <v>223.5</v>
      </c>
      <c r="F331" s="13">
        <f t="shared" si="19"/>
        <v>23.5</v>
      </c>
    </row>
    <row r="332" spans="1:6" ht="25.5">
      <c r="A332" s="31" t="s">
        <v>210</v>
      </c>
      <c r="B332" s="38"/>
      <c r="C332" s="29" t="s">
        <v>140</v>
      </c>
      <c r="D332" s="13">
        <f>D333</f>
        <v>200</v>
      </c>
      <c r="E332" s="13">
        <f>E333</f>
        <v>200</v>
      </c>
      <c r="F332" s="13">
        <f t="shared" si="19"/>
        <v>0</v>
      </c>
    </row>
    <row r="333" spans="1:6" ht="37.5" customHeight="1">
      <c r="A333" s="31"/>
      <c r="B333" s="38">
        <v>600</v>
      </c>
      <c r="C333" s="39" t="s">
        <v>89</v>
      </c>
      <c r="D333" s="13">
        <f>D334</f>
        <v>200</v>
      </c>
      <c r="E333" s="13">
        <f>E334</f>
        <v>200</v>
      </c>
      <c r="F333" s="13">
        <f t="shared" si="19"/>
        <v>0</v>
      </c>
    </row>
    <row r="334" spans="1:6" ht="12.75" hidden="1">
      <c r="A334" s="31"/>
      <c r="B334" s="38">
        <v>610</v>
      </c>
      <c r="C334" s="47" t="s">
        <v>118</v>
      </c>
      <c r="D334" s="13">
        <v>200</v>
      </c>
      <c r="E334" s="13">
        <v>200</v>
      </c>
      <c r="F334" s="13">
        <f t="shared" si="19"/>
        <v>0</v>
      </c>
    </row>
    <row r="335" spans="1:6" ht="38.25">
      <c r="A335" s="31" t="s">
        <v>280</v>
      </c>
      <c r="B335" s="56"/>
      <c r="C335" s="57" t="s">
        <v>279</v>
      </c>
      <c r="D335" s="213">
        <f>D336</f>
        <v>0</v>
      </c>
      <c r="E335" s="213">
        <f>E336</f>
        <v>23.5</v>
      </c>
      <c r="F335" s="13">
        <f t="shared" si="19"/>
        <v>23.5</v>
      </c>
    </row>
    <row r="336" spans="1:7" ht="36.75" customHeight="1">
      <c r="A336" s="31"/>
      <c r="B336" s="38">
        <v>600</v>
      </c>
      <c r="C336" s="39" t="s">
        <v>89</v>
      </c>
      <c r="D336" s="13">
        <f>D337</f>
        <v>0</v>
      </c>
      <c r="E336" s="13">
        <f>E337</f>
        <v>23.5</v>
      </c>
      <c r="F336" s="13">
        <f t="shared" si="19"/>
        <v>23.5</v>
      </c>
      <c r="G336" s="79"/>
    </row>
    <row r="337" spans="1:6" ht="12.75" hidden="1">
      <c r="A337" s="31"/>
      <c r="B337" s="38">
        <v>610</v>
      </c>
      <c r="C337" s="47" t="s">
        <v>118</v>
      </c>
      <c r="D337" s="13">
        <v>0</v>
      </c>
      <c r="E337" s="13">
        <v>23.5</v>
      </c>
      <c r="F337" s="13">
        <f t="shared" si="19"/>
        <v>23.5</v>
      </c>
    </row>
    <row r="338" spans="1:6" ht="12.75" hidden="1">
      <c r="A338" s="31" t="s">
        <v>763</v>
      </c>
      <c r="B338" s="38"/>
      <c r="C338" s="29" t="s">
        <v>764</v>
      </c>
      <c r="D338" s="13">
        <f>D339</f>
        <v>0</v>
      </c>
      <c r="E338" s="13">
        <f>E339</f>
        <v>0</v>
      </c>
      <c r="F338" s="13">
        <f t="shared" si="19"/>
        <v>0</v>
      </c>
    </row>
    <row r="339" spans="1:6" ht="38.25" hidden="1">
      <c r="A339" s="31"/>
      <c r="B339" s="38">
        <v>600</v>
      </c>
      <c r="C339" s="39" t="s">
        <v>89</v>
      </c>
      <c r="D339" s="13">
        <f>D340</f>
        <v>0</v>
      </c>
      <c r="E339" s="13">
        <f>E340</f>
        <v>0</v>
      </c>
      <c r="F339" s="13">
        <f t="shared" si="19"/>
        <v>0</v>
      </c>
    </row>
    <row r="340" spans="1:6" ht="12.75" hidden="1">
      <c r="A340" s="31"/>
      <c r="B340" s="38">
        <v>610</v>
      </c>
      <c r="C340" s="47" t="s">
        <v>118</v>
      </c>
      <c r="D340" s="13">
        <v>0</v>
      </c>
      <c r="E340" s="13">
        <v>0</v>
      </c>
      <c r="F340" s="13">
        <f t="shared" si="19"/>
        <v>0</v>
      </c>
    </row>
    <row r="341" spans="1:6" ht="25.5">
      <c r="A341" s="31" t="s">
        <v>878</v>
      </c>
      <c r="B341" s="31"/>
      <c r="C341" s="29" t="s">
        <v>211</v>
      </c>
      <c r="D341" s="13">
        <f>D342+D345+D348</f>
        <v>10548</v>
      </c>
      <c r="E341" s="13">
        <f>E342+E345+E348</f>
        <v>11778.7</v>
      </c>
      <c r="F341" s="13">
        <f t="shared" si="19"/>
        <v>1230.7000000000007</v>
      </c>
    </row>
    <row r="342" spans="1:6" ht="25.5">
      <c r="A342" s="31" t="s">
        <v>212</v>
      </c>
      <c r="B342" s="31"/>
      <c r="C342" s="29" t="s">
        <v>135</v>
      </c>
      <c r="D342" s="13">
        <f>D343</f>
        <v>7000</v>
      </c>
      <c r="E342" s="13">
        <f>E343</f>
        <v>8230.7</v>
      </c>
      <c r="F342" s="13">
        <f t="shared" si="19"/>
        <v>1230.7000000000007</v>
      </c>
    </row>
    <row r="343" spans="1:6" ht="38.25">
      <c r="A343" s="31"/>
      <c r="B343" s="38">
        <v>600</v>
      </c>
      <c r="C343" s="39" t="s">
        <v>89</v>
      </c>
      <c r="D343" s="13">
        <f>D344</f>
        <v>7000</v>
      </c>
      <c r="E343" s="13">
        <f>E344</f>
        <v>8230.7</v>
      </c>
      <c r="F343" s="13">
        <f t="shared" si="19"/>
        <v>1230.7000000000007</v>
      </c>
    </row>
    <row r="344" spans="1:6" ht="12.75" hidden="1">
      <c r="A344" s="31"/>
      <c r="B344" s="38">
        <v>610</v>
      </c>
      <c r="C344" s="47" t="s">
        <v>118</v>
      </c>
      <c r="D344" s="13">
        <v>7000</v>
      </c>
      <c r="E344" s="13">
        <f>7000+1230.7</f>
        <v>8230.7</v>
      </c>
      <c r="F344" s="13">
        <f t="shared" si="19"/>
        <v>1230.7000000000007</v>
      </c>
    </row>
    <row r="345" spans="1:6" ht="17.25" customHeight="1">
      <c r="A345" s="31" t="s">
        <v>213</v>
      </c>
      <c r="B345" s="31"/>
      <c r="C345" s="29" t="s">
        <v>136</v>
      </c>
      <c r="D345" s="13">
        <f>D346</f>
        <v>2000</v>
      </c>
      <c r="E345" s="13">
        <f>E346</f>
        <v>3000</v>
      </c>
      <c r="F345" s="13">
        <f t="shared" si="19"/>
        <v>1000</v>
      </c>
    </row>
    <row r="346" spans="1:6" ht="36.75" customHeight="1">
      <c r="A346" s="31"/>
      <c r="B346" s="38">
        <v>600</v>
      </c>
      <c r="C346" s="39" t="s">
        <v>89</v>
      </c>
      <c r="D346" s="13">
        <f>D347</f>
        <v>2000</v>
      </c>
      <c r="E346" s="13">
        <f>E347</f>
        <v>3000</v>
      </c>
      <c r="F346" s="13">
        <f t="shared" si="19"/>
        <v>1000</v>
      </c>
    </row>
    <row r="347" spans="1:6" ht="16.5" customHeight="1" hidden="1">
      <c r="A347" s="31"/>
      <c r="B347" s="38">
        <v>610</v>
      </c>
      <c r="C347" s="47" t="s">
        <v>118</v>
      </c>
      <c r="D347" s="13">
        <v>2000</v>
      </c>
      <c r="E347" s="13">
        <v>3000</v>
      </c>
      <c r="F347" s="13">
        <f t="shared" si="19"/>
        <v>1000</v>
      </c>
    </row>
    <row r="348" spans="1:6" ht="30" customHeight="1">
      <c r="A348" s="31" t="s">
        <v>535</v>
      </c>
      <c r="B348" s="38"/>
      <c r="C348" s="39" t="s">
        <v>536</v>
      </c>
      <c r="D348" s="13">
        <f>D349</f>
        <v>1548</v>
      </c>
      <c r="E348" s="13">
        <f>E349</f>
        <v>548</v>
      </c>
      <c r="F348" s="13">
        <f t="shared" si="19"/>
        <v>-1000</v>
      </c>
    </row>
    <row r="349" spans="1:6" ht="15.75" customHeight="1">
      <c r="A349" s="31"/>
      <c r="B349" s="38">
        <v>600</v>
      </c>
      <c r="C349" s="39" t="s">
        <v>89</v>
      </c>
      <c r="D349" s="13">
        <f>D350</f>
        <v>1548</v>
      </c>
      <c r="E349" s="13">
        <f>E350</f>
        <v>548</v>
      </c>
      <c r="F349" s="13">
        <f t="shared" si="19"/>
        <v>-1000</v>
      </c>
    </row>
    <row r="350" spans="1:6" ht="16.5" customHeight="1" hidden="1">
      <c r="A350" s="31"/>
      <c r="B350" s="38">
        <v>610</v>
      </c>
      <c r="C350" s="47" t="s">
        <v>118</v>
      </c>
      <c r="D350" s="13">
        <v>1548</v>
      </c>
      <c r="E350" s="13">
        <v>548</v>
      </c>
      <c r="F350" s="13">
        <f t="shared" si="19"/>
        <v>-1000</v>
      </c>
    </row>
    <row r="351" spans="1:6" ht="25.5">
      <c r="A351" s="31" t="s">
        <v>214</v>
      </c>
      <c r="B351" s="31"/>
      <c r="C351" s="29" t="s">
        <v>215</v>
      </c>
      <c r="D351" s="13">
        <f aca="true" t="shared" si="21" ref="D351:E353">D352</f>
        <v>611.8</v>
      </c>
      <c r="E351" s="13">
        <f t="shared" si="21"/>
        <v>611.8</v>
      </c>
      <c r="F351" s="13">
        <f t="shared" si="19"/>
        <v>0</v>
      </c>
    </row>
    <row r="352" spans="1:6" ht="25.5">
      <c r="A352" s="31" t="s">
        <v>217</v>
      </c>
      <c r="B352" s="31"/>
      <c r="C352" s="29" t="s">
        <v>216</v>
      </c>
      <c r="D352" s="13">
        <f t="shared" si="21"/>
        <v>611.8</v>
      </c>
      <c r="E352" s="13">
        <f t="shared" si="21"/>
        <v>611.8</v>
      </c>
      <c r="F352" s="13">
        <f t="shared" si="19"/>
        <v>0</v>
      </c>
    </row>
    <row r="353" spans="1:6" ht="12.75">
      <c r="A353" s="31"/>
      <c r="B353" s="31">
        <v>200</v>
      </c>
      <c r="C353" s="29" t="s">
        <v>65</v>
      </c>
      <c r="D353" s="13">
        <f t="shared" si="21"/>
        <v>611.8</v>
      </c>
      <c r="E353" s="13">
        <f t="shared" si="21"/>
        <v>611.8</v>
      </c>
      <c r="F353" s="13">
        <f t="shared" si="19"/>
        <v>0</v>
      </c>
    </row>
    <row r="354" spans="1:6" ht="19.5" customHeight="1" hidden="1">
      <c r="A354" s="31"/>
      <c r="B354" s="31">
        <v>240</v>
      </c>
      <c r="C354" s="29" t="s">
        <v>66</v>
      </c>
      <c r="D354" s="13">
        <v>611.8</v>
      </c>
      <c r="E354" s="13">
        <v>611.8</v>
      </c>
      <c r="F354" s="13">
        <f t="shared" si="19"/>
        <v>0</v>
      </c>
    </row>
    <row r="355" spans="1:6" ht="25.5">
      <c r="A355" s="28" t="s">
        <v>218</v>
      </c>
      <c r="B355" s="31"/>
      <c r="C355" s="29" t="s">
        <v>171</v>
      </c>
      <c r="D355" s="14">
        <f>D356</f>
        <v>13189.4</v>
      </c>
      <c r="E355" s="14">
        <f>E356</f>
        <v>13561.899999999998</v>
      </c>
      <c r="F355" s="13">
        <f t="shared" si="19"/>
        <v>372.4999999999982</v>
      </c>
    </row>
    <row r="356" spans="1:6" ht="38.25">
      <c r="A356" s="28" t="s">
        <v>879</v>
      </c>
      <c r="B356" s="31"/>
      <c r="C356" s="29" t="s">
        <v>219</v>
      </c>
      <c r="D356" s="14">
        <f>D357+D360+D365+D374</f>
        <v>13189.4</v>
      </c>
      <c r="E356" s="14">
        <f>E357+E360+E365+E374</f>
        <v>13561.899999999998</v>
      </c>
      <c r="F356" s="13">
        <f t="shared" si="19"/>
        <v>372.4999999999982</v>
      </c>
    </row>
    <row r="357" spans="1:6" ht="25.5">
      <c r="A357" s="28" t="s">
        <v>220</v>
      </c>
      <c r="B357" s="31"/>
      <c r="C357" s="29" t="s">
        <v>117</v>
      </c>
      <c r="D357" s="14">
        <f>D358</f>
        <v>8832.9</v>
      </c>
      <c r="E357" s="14">
        <f>E358</f>
        <v>8832.9</v>
      </c>
      <c r="F357" s="13">
        <f t="shared" si="19"/>
        <v>0</v>
      </c>
    </row>
    <row r="358" spans="1:6" ht="38.25">
      <c r="A358" s="48"/>
      <c r="B358" s="46">
        <v>600</v>
      </c>
      <c r="C358" s="39" t="s">
        <v>89</v>
      </c>
      <c r="D358" s="14">
        <f>D359</f>
        <v>8832.9</v>
      </c>
      <c r="E358" s="14">
        <f>E359</f>
        <v>8832.9</v>
      </c>
      <c r="F358" s="13">
        <f t="shared" si="19"/>
        <v>0</v>
      </c>
    </row>
    <row r="359" spans="1:6" ht="12.75" hidden="1">
      <c r="A359" s="48"/>
      <c r="B359" s="46">
        <v>610</v>
      </c>
      <c r="C359" s="47" t="s">
        <v>118</v>
      </c>
      <c r="D359" s="14">
        <v>8832.9</v>
      </c>
      <c r="E359" s="14">
        <v>8832.9</v>
      </c>
      <c r="F359" s="13">
        <f t="shared" si="19"/>
        <v>0</v>
      </c>
    </row>
    <row r="360" spans="1:6" ht="25.5">
      <c r="A360" s="28" t="s">
        <v>221</v>
      </c>
      <c r="B360" s="50"/>
      <c r="C360" s="37" t="s">
        <v>222</v>
      </c>
      <c r="D360" s="18">
        <f>D361+D363</f>
        <v>2912</v>
      </c>
      <c r="E360" s="18">
        <f>E361+E363</f>
        <v>3147.7</v>
      </c>
      <c r="F360" s="13">
        <f t="shared" si="19"/>
        <v>235.69999999999982</v>
      </c>
    </row>
    <row r="361" spans="1:6" ht="37.5" customHeight="1">
      <c r="A361" s="34"/>
      <c r="B361" s="46">
        <v>600</v>
      </c>
      <c r="C361" s="39" t="s">
        <v>89</v>
      </c>
      <c r="D361" s="14">
        <f>D362</f>
        <v>1174.2</v>
      </c>
      <c r="E361" s="14">
        <f>E362</f>
        <v>1174.2</v>
      </c>
      <c r="F361" s="13">
        <f t="shared" si="19"/>
        <v>0</v>
      </c>
    </row>
    <row r="362" spans="1:6" ht="12.75" hidden="1">
      <c r="A362" s="34"/>
      <c r="B362" s="46">
        <v>610</v>
      </c>
      <c r="C362" s="47" t="s">
        <v>118</v>
      </c>
      <c r="D362" s="14">
        <v>1174.2</v>
      </c>
      <c r="E362" s="14">
        <v>1174.2</v>
      </c>
      <c r="F362" s="13">
        <f t="shared" si="19"/>
        <v>0</v>
      </c>
    </row>
    <row r="363" spans="1:6" ht="12.75">
      <c r="A363" s="50"/>
      <c r="B363" s="28" t="s">
        <v>122</v>
      </c>
      <c r="C363" s="29" t="s">
        <v>65</v>
      </c>
      <c r="D363" s="14">
        <f>D364</f>
        <v>1737.8</v>
      </c>
      <c r="E363" s="14">
        <f>E364</f>
        <v>1973.5</v>
      </c>
      <c r="F363" s="13">
        <f t="shared" si="19"/>
        <v>235.70000000000005</v>
      </c>
    </row>
    <row r="364" spans="1:6" ht="12.75" hidden="1">
      <c r="A364" s="50"/>
      <c r="B364" s="28" t="s">
        <v>123</v>
      </c>
      <c r="C364" s="30" t="s">
        <v>66</v>
      </c>
      <c r="D364" s="14">
        <v>1737.8</v>
      </c>
      <c r="E364" s="14">
        <f>1737.8+200+35.7</f>
        <v>1973.5</v>
      </c>
      <c r="F364" s="13">
        <f t="shared" si="19"/>
        <v>235.70000000000005</v>
      </c>
    </row>
    <row r="365" spans="1:6" ht="51">
      <c r="A365" s="28" t="s">
        <v>562</v>
      </c>
      <c r="B365" s="50"/>
      <c r="C365" s="37" t="s">
        <v>738</v>
      </c>
      <c r="D365" s="14">
        <f>D366</f>
        <v>1444.5</v>
      </c>
      <c r="E365" s="14">
        <f>E366</f>
        <v>1513.3</v>
      </c>
      <c r="F365" s="13">
        <f t="shared" si="19"/>
        <v>68.79999999999995</v>
      </c>
    </row>
    <row r="366" spans="1:6" ht="11.25" customHeight="1">
      <c r="A366" s="50"/>
      <c r="B366" s="38">
        <v>500</v>
      </c>
      <c r="C366" s="39" t="s">
        <v>80</v>
      </c>
      <c r="D366" s="14">
        <f>D367</f>
        <v>1444.5</v>
      </c>
      <c r="E366" s="14">
        <f>E367</f>
        <v>1513.3</v>
      </c>
      <c r="F366" s="13">
        <f aca="true" t="shared" si="22" ref="F366:F376">E366-D366</f>
        <v>68.79999999999995</v>
      </c>
    </row>
    <row r="367" spans="1:7" ht="12.75" hidden="1">
      <c r="A367" s="50"/>
      <c r="B367" s="38">
        <v>540</v>
      </c>
      <c r="C367" s="39" t="s">
        <v>50</v>
      </c>
      <c r="D367" s="14">
        <v>1444.5</v>
      </c>
      <c r="E367" s="14">
        <f>570.8+942.5</f>
        <v>1513.3</v>
      </c>
      <c r="F367" s="13">
        <f t="shared" si="22"/>
        <v>68.79999999999995</v>
      </c>
      <c r="G367" s="21">
        <v>1444.5</v>
      </c>
    </row>
    <row r="368" spans="1:6" ht="12.75" hidden="1">
      <c r="A368" s="43"/>
      <c r="B368" s="38"/>
      <c r="C368" s="39" t="s">
        <v>770</v>
      </c>
      <c r="D368" s="14">
        <f>D369</f>
        <v>0</v>
      </c>
      <c r="E368" s="14">
        <f>E369</f>
        <v>0</v>
      </c>
      <c r="F368" s="13">
        <f t="shared" si="22"/>
        <v>0</v>
      </c>
    </row>
    <row r="369" spans="1:6" ht="12.75" hidden="1">
      <c r="A369" s="43"/>
      <c r="B369" s="28" t="s">
        <v>122</v>
      </c>
      <c r="C369" s="29" t="s">
        <v>65</v>
      </c>
      <c r="D369" s="14">
        <f>D370</f>
        <v>0</v>
      </c>
      <c r="E369" s="14">
        <f>E370</f>
        <v>0</v>
      </c>
      <c r="F369" s="13">
        <f t="shared" si="22"/>
        <v>0</v>
      </c>
    </row>
    <row r="370" spans="1:6" ht="12.75" hidden="1">
      <c r="A370" s="43"/>
      <c r="B370" s="28" t="s">
        <v>123</v>
      </c>
      <c r="C370" s="30" t="s">
        <v>66</v>
      </c>
      <c r="D370" s="14">
        <v>0</v>
      </c>
      <c r="E370" s="14">
        <v>0</v>
      </c>
      <c r="F370" s="13">
        <f t="shared" si="22"/>
        <v>0</v>
      </c>
    </row>
    <row r="371" spans="1:6" ht="12.75" hidden="1">
      <c r="A371" s="43"/>
      <c r="B371" s="38"/>
      <c r="C371" s="39" t="s">
        <v>771</v>
      </c>
      <c r="D371" s="14">
        <f>D372</f>
        <v>0</v>
      </c>
      <c r="E371" s="14">
        <f>E372</f>
        <v>0</v>
      </c>
      <c r="F371" s="13">
        <f t="shared" si="22"/>
        <v>0</v>
      </c>
    </row>
    <row r="372" spans="1:6" ht="12.75" hidden="1">
      <c r="A372" s="43"/>
      <c r="B372" s="28" t="s">
        <v>122</v>
      </c>
      <c r="C372" s="29" t="s">
        <v>65</v>
      </c>
      <c r="D372" s="14">
        <f>D373</f>
        <v>0</v>
      </c>
      <c r="E372" s="14">
        <f>E373</f>
        <v>0</v>
      </c>
      <c r="F372" s="13">
        <f t="shared" si="22"/>
        <v>0</v>
      </c>
    </row>
    <row r="373" spans="1:6" ht="12.75" hidden="1">
      <c r="A373" s="43"/>
      <c r="B373" s="28" t="s">
        <v>123</v>
      </c>
      <c r="C373" s="30" t="s">
        <v>66</v>
      </c>
      <c r="D373" s="14">
        <v>0</v>
      </c>
      <c r="E373" s="14">
        <v>0</v>
      </c>
      <c r="F373" s="13">
        <f t="shared" si="22"/>
        <v>0</v>
      </c>
    </row>
    <row r="374" spans="1:6" ht="12.75">
      <c r="A374" s="28" t="s">
        <v>880</v>
      </c>
      <c r="B374" s="38"/>
      <c r="C374" s="39" t="s">
        <v>772</v>
      </c>
      <c r="D374" s="14">
        <f>D375</f>
        <v>0</v>
      </c>
      <c r="E374" s="14">
        <f>E375</f>
        <v>68</v>
      </c>
      <c r="F374" s="13">
        <f t="shared" si="22"/>
        <v>68</v>
      </c>
    </row>
    <row r="375" spans="1:6" ht="12.75">
      <c r="A375" s="43"/>
      <c r="B375" s="28" t="s">
        <v>122</v>
      </c>
      <c r="C375" s="29" t="s">
        <v>65</v>
      </c>
      <c r="D375" s="14">
        <f>D376</f>
        <v>0</v>
      </c>
      <c r="E375" s="14">
        <f>E376</f>
        <v>68</v>
      </c>
      <c r="F375" s="13">
        <f t="shared" si="22"/>
        <v>68</v>
      </c>
    </row>
    <row r="376" spans="1:6" ht="12.75" hidden="1">
      <c r="A376" s="43"/>
      <c r="B376" s="28" t="s">
        <v>123</v>
      </c>
      <c r="C376" s="30" t="s">
        <v>66</v>
      </c>
      <c r="D376" s="14">
        <v>0</v>
      </c>
      <c r="E376" s="14">
        <v>68</v>
      </c>
      <c r="F376" s="13">
        <f t="shared" si="22"/>
        <v>68</v>
      </c>
    </row>
    <row r="377" spans="1:6" ht="27.75" customHeight="1">
      <c r="A377" s="28" t="s">
        <v>223</v>
      </c>
      <c r="B377" s="31"/>
      <c r="C377" s="29" t="s">
        <v>226</v>
      </c>
      <c r="D377" s="14">
        <f>D378+D382</f>
        <v>855.5</v>
      </c>
      <c r="E377" s="14">
        <f>E378+E382</f>
        <v>850.5</v>
      </c>
      <c r="F377" s="13">
        <f aca="true" t="shared" si="23" ref="F377:F427">E377-D377</f>
        <v>-5</v>
      </c>
    </row>
    <row r="378" spans="1:6" ht="38.25">
      <c r="A378" s="28" t="s">
        <v>881</v>
      </c>
      <c r="B378" s="31"/>
      <c r="C378" s="29" t="s">
        <v>224</v>
      </c>
      <c r="D378" s="14">
        <f aca="true" t="shared" si="24" ref="D378:E380">D379</f>
        <v>300</v>
      </c>
      <c r="E378" s="14">
        <f t="shared" si="24"/>
        <v>295</v>
      </c>
      <c r="F378" s="13">
        <f t="shared" si="23"/>
        <v>-5</v>
      </c>
    </row>
    <row r="379" spans="1:6" ht="25.5">
      <c r="A379" s="28" t="s">
        <v>225</v>
      </c>
      <c r="B379" s="31"/>
      <c r="C379" s="29" t="s">
        <v>311</v>
      </c>
      <c r="D379" s="14">
        <f t="shared" si="24"/>
        <v>300</v>
      </c>
      <c r="E379" s="14">
        <f t="shared" si="24"/>
        <v>295</v>
      </c>
      <c r="F379" s="13">
        <f t="shared" si="23"/>
        <v>-5</v>
      </c>
    </row>
    <row r="380" spans="1:6" ht="11.25" customHeight="1">
      <c r="A380" s="31"/>
      <c r="B380" s="31">
        <v>200</v>
      </c>
      <c r="C380" s="29" t="s">
        <v>65</v>
      </c>
      <c r="D380" s="14">
        <f t="shared" si="24"/>
        <v>300</v>
      </c>
      <c r="E380" s="14">
        <f t="shared" si="24"/>
        <v>295</v>
      </c>
      <c r="F380" s="13">
        <f t="shared" si="23"/>
        <v>-5</v>
      </c>
    </row>
    <row r="381" spans="1:6" ht="12.75" hidden="1">
      <c r="A381" s="31"/>
      <c r="B381" s="31">
        <v>240</v>
      </c>
      <c r="C381" s="30" t="s">
        <v>66</v>
      </c>
      <c r="D381" s="14">
        <v>300</v>
      </c>
      <c r="E381" s="14">
        <f>35.7+118.8+23+42+70.5+5</f>
        <v>295</v>
      </c>
      <c r="F381" s="13">
        <f t="shared" si="23"/>
        <v>-5</v>
      </c>
    </row>
    <row r="382" spans="1:6" ht="30" customHeight="1">
      <c r="A382" s="28" t="s">
        <v>882</v>
      </c>
      <c r="B382" s="31"/>
      <c r="C382" s="29" t="s">
        <v>229</v>
      </c>
      <c r="D382" s="13">
        <f aca="true" t="shared" si="25" ref="D382:E384">D383</f>
        <v>555.5</v>
      </c>
      <c r="E382" s="13">
        <f t="shared" si="25"/>
        <v>555.5</v>
      </c>
      <c r="F382" s="13">
        <f t="shared" si="23"/>
        <v>0</v>
      </c>
    </row>
    <row r="383" spans="1:6" ht="38.25">
      <c r="A383" s="28" t="s">
        <v>231</v>
      </c>
      <c r="B383" s="31"/>
      <c r="C383" s="29" t="s">
        <v>105</v>
      </c>
      <c r="D383" s="14">
        <f t="shared" si="25"/>
        <v>555.5</v>
      </c>
      <c r="E383" s="14">
        <f t="shared" si="25"/>
        <v>555.5</v>
      </c>
      <c r="F383" s="13">
        <f t="shared" si="23"/>
        <v>0</v>
      </c>
    </row>
    <row r="384" spans="1:6" ht="12" customHeight="1">
      <c r="A384" s="31"/>
      <c r="B384" s="38">
        <v>500</v>
      </c>
      <c r="C384" s="39" t="s">
        <v>80</v>
      </c>
      <c r="D384" s="14">
        <f t="shared" si="25"/>
        <v>555.5</v>
      </c>
      <c r="E384" s="14">
        <f t="shared" si="25"/>
        <v>555.5</v>
      </c>
      <c r="F384" s="13">
        <f t="shared" si="23"/>
        <v>0</v>
      </c>
    </row>
    <row r="385" spans="1:6" ht="12.75" hidden="1">
      <c r="A385" s="31"/>
      <c r="B385" s="38">
        <v>540</v>
      </c>
      <c r="C385" s="39" t="s">
        <v>50</v>
      </c>
      <c r="D385" s="14">
        <v>555.5</v>
      </c>
      <c r="E385" s="14">
        <v>555.5</v>
      </c>
      <c r="F385" s="13">
        <f t="shared" si="23"/>
        <v>0</v>
      </c>
    </row>
    <row r="386" spans="1:6" ht="25.5">
      <c r="A386" s="28" t="s">
        <v>232</v>
      </c>
      <c r="B386" s="31"/>
      <c r="C386" s="29" t="s">
        <v>233</v>
      </c>
      <c r="D386" s="14">
        <f aca="true" t="shared" si="26" ref="D386:E389">D387</f>
        <v>3888</v>
      </c>
      <c r="E386" s="14">
        <f t="shared" si="26"/>
        <v>3982.2999999999993</v>
      </c>
      <c r="F386" s="13">
        <f t="shared" si="23"/>
        <v>94.29999999999927</v>
      </c>
    </row>
    <row r="387" spans="1:6" ht="25.5">
      <c r="A387" s="28" t="s">
        <v>234</v>
      </c>
      <c r="B387" s="31"/>
      <c r="C387" s="29" t="s">
        <v>235</v>
      </c>
      <c r="D387" s="14">
        <f t="shared" si="26"/>
        <v>3888</v>
      </c>
      <c r="E387" s="14">
        <f t="shared" si="26"/>
        <v>3982.2999999999993</v>
      </c>
      <c r="F387" s="13">
        <f t="shared" si="23"/>
        <v>94.29999999999927</v>
      </c>
    </row>
    <row r="388" spans="1:6" ht="25.5">
      <c r="A388" s="31" t="s">
        <v>744</v>
      </c>
      <c r="B388" s="34"/>
      <c r="C388" s="279" t="s">
        <v>745</v>
      </c>
      <c r="D388" s="13">
        <f t="shared" si="26"/>
        <v>3888</v>
      </c>
      <c r="E388" s="13">
        <f t="shared" si="26"/>
        <v>3982.2999999999993</v>
      </c>
      <c r="F388" s="13">
        <f t="shared" si="23"/>
        <v>94.29999999999927</v>
      </c>
    </row>
    <row r="389" spans="1:6" ht="24.75" customHeight="1">
      <c r="A389" s="58"/>
      <c r="B389" s="58">
        <v>400</v>
      </c>
      <c r="C389" s="57" t="s">
        <v>128</v>
      </c>
      <c r="D389" s="13">
        <f t="shared" si="26"/>
        <v>3888</v>
      </c>
      <c r="E389" s="13">
        <f t="shared" si="26"/>
        <v>3982.2999999999993</v>
      </c>
      <c r="F389" s="13">
        <f t="shared" si="23"/>
        <v>94.29999999999927</v>
      </c>
    </row>
    <row r="390" spans="1:6" ht="12.75" hidden="1">
      <c r="A390" s="34"/>
      <c r="B390" s="34">
        <v>410</v>
      </c>
      <c r="C390" s="29" t="s">
        <v>129</v>
      </c>
      <c r="D390" s="13">
        <v>3888</v>
      </c>
      <c r="E390" s="13">
        <f>10046.3-6064</f>
        <v>3982.2999999999993</v>
      </c>
      <c r="F390" s="13">
        <f t="shared" si="23"/>
        <v>94.29999999999927</v>
      </c>
    </row>
    <row r="391" spans="1:6" ht="12.75">
      <c r="A391" s="31" t="s">
        <v>236</v>
      </c>
      <c r="B391" s="31"/>
      <c r="C391" s="29" t="s">
        <v>172</v>
      </c>
      <c r="D391" s="13">
        <f>D392</f>
        <v>2700</v>
      </c>
      <c r="E391" s="13">
        <f>E392</f>
        <v>2171.7999999999997</v>
      </c>
      <c r="F391" s="13">
        <f t="shared" si="23"/>
        <v>-528.2000000000003</v>
      </c>
    </row>
    <row r="392" spans="1:6" ht="25.5">
      <c r="A392" s="31" t="s">
        <v>883</v>
      </c>
      <c r="B392" s="31"/>
      <c r="C392" s="29" t="s">
        <v>238</v>
      </c>
      <c r="D392" s="13">
        <f>D393+D396+D399</f>
        <v>2700</v>
      </c>
      <c r="E392" s="13">
        <f>E393+E396+E399</f>
        <v>2171.7999999999997</v>
      </c>
      <c r="F392" s="13">
        <f t="shared" si="23"/>
        <v>-528.2000000000003</v>
      </c>
    </row>
    <row r="393" spans="1:6" ht="12.75">
      <c r="A393" s="31" t="s">
        <v>239</v>
      </c>
      <c r="B393" s="31"/>
      <c r="C393" s="29" t="s">
        <v>240</v>
      </c>
      <c r="D393" s="13">
        <f>D394</f>
        <v>300</v>
      </c>
      <c r="E393" s="13">
        <f>E394</f>
        <v>582</v>
      </c>
      <c r="F393" s="13">
        <f t="shared" si="23"/>
        <v>282</v>
      </c>
    </row>
    <row r="394" spans="1:6" ht="12.75">
      <c r="A394" s="31"/>
      <c r="B394" s="28" t="s">
        <v>122</v>
      </c>
      <c r="C394" s="29" t="s">
        <v>65</v>
      </c>
      <c r="D394" s="13">
        <f>D395</f>
        <v>300</v>
      </c>
      <c r="E394" s="13">
        <f>E395</f>
        <v>582</v>
      </c>
      <c r="F394" s="13">
        <f t="shared" si="23"/>
        <v>282</v>
      </c>
    </row>
    <row r="395" spans="1:6" ht="12.75" hidden="1">
      <c r="A395" s="31"/>
      <c r="B395" s="28" t="s">
        <v>123</v>
      </c>
      <c r="C395" s="30" t="s">
        <v>66</v>
      </c>
      <c r="D395" s="13">
        <v>300</v>
      </c>
      <c r="E395" s="13">
        <f>778.7-196.7</f>
        <v>582</v>
      </c>
      <c r="F395" s="13">
        <f t="shared" si="23"/>
        <v>282</v>
      </c>
    </row>
    <row r="396" spans="1:6" ht="51">
      <c r="A396" s="31" t="s">
        <v>241</v>
      </c>
      <c r="B396" s="28"/>
      <c r="C396" s="29" t="s">
        <v>242</v>
      </c>
      <c r="D396" s="15">
        <f>D397</f>
        <v>2400</v>
      </c>
      <c r="E396" s="15">
        <f>E397</f>
        <v>1510.6</v>
      </c>
      <c r="F396" s="13">
        <f t="shared" si="23"/>
        <v>-889.4000000000001</v>
      </c>
    </row>
    <row r="397" spans="1:6" ht="12.75">
      <c r="A397" s="32"/>
      <c r="B397" s="28" t="s">
        <v>122</v>
      </c>
      <c r="C397" s="29" t="s">
        <v>65</v>
      </c>
      <c r="D397" s="15">
        <f>D398</f>
        <v>2400</v>
      </c>
      <c r="E397" s="15">
        <f>E398</f>
        <v>1510.6</v>
      </c>
      <c r="F397" s="13">
        <f t="shared" si="23"/>
        <v>-889.4000000000001</v>
      </c>
    </row>
    <row r="398" spans="1:6" ht="12.75" hidden="1">
      <c r="A398" s="32"/>
      <c r="B398" s="28" t="s">
        <v>123</v>
      </c>
      <c r="C398" s="30" t="s">
        <v>66</v>
      </c>
      <c r="D398" s="13">
        <v>2400</v>
      </c>
      <c r="E398" s="13">
        <f>1510.6</f>
        <v>1510.6</v>
      </c>
      <c r="F398" s="13">
        <f t="shared" si="23"/>
        <v>-889.4000000000001</v>
      </c>
    </row>
    <row r="399" spans="1:6" ht="25.5">
      <c r="A399" s="31" t="s">
        <v>773</v>
      </c>
      <c r="B399" s="40"/>
      <c r="C399" s="29" t="s">
        <v>774</v>
      </c>
      <c r="D399" s="16">
        <f>D400</f>
        <v>0</v>
      </c>
      <c r="E399" s="16">
        <f>E400</f>
        <v>79.2</v>
      </c>
      <c r="F399" s="13">
        <f t="shared" si="23"/>
        <v>79.2</v>
      </c>
    </row>
    <row r="400" spans="1:6" ht="12" customHeight="1">
      <c r="A400" s="32"/>
      <c r="B400" s="28" t="s">
        <v>122</v>
      </c>
      <c r="C400" s="29" t="s">
        <v>65</v>
      </c>
      <c r="D400" s="16">
        <f>D401</f>
        <v>0</v>
      </c>
      <c r="E400" s="16">
        <f>E401</f>
        <v>79.2</v>
      </c>
      <c r="F400" s="13">
        <f t="shared" si="23"/>
        <v>79.2</v>
      </c>
    </row>
    <row r="401" spans="1:6" ht="12.75" hidden="1">
      <c r="A401" s="32"/>
      <c r="B401" s="28" t="s">
        <v>123</v>
      </c>
      <c r="C401" s="30" t="s">
        <v>66</v>
      </c>
      <c r="D401" s="16">
        <v>0</v>
      </c>
      <c r="E401" s="16">
        <v>79.2</v>
      </c>
      <c r="F401" s="13">
        <f t="shared" si="23"/>
        <v>79.2</v>
      </c>
    </row>
    <row r="402" spans="1:6" ht="25.5">
      <c r="A402" s="32" t="s">
        <v>237</v>
      </c>
      <c r="B402" s="45"/>
      <c r="C402" s="29" t="s">
        <v>173</v>
      </c>
      <c r="D402" s="18">
        <f>D403</f>
        <v>15063.1</v>
      </c>
      <c r="E402" s="18">
        <f>E403</f>
        <v>15527.899999999998</v>
      </c>
      <c r="F402" s="13">
        <f t="shared" si="23"/>
        <v>464.79999999999745</v>
      </c>
    </row>
    <row r="403" spans="1:6" ht="25.5">
      <c r="A403" s="32" t="s">
        <v>884</v>
      </c>
      <c r="B403" s="45"/>
      <c r="C403" s="29" t="s">
        <v>244</v>
      </c>
      <c r="D403" s="18">
        <f>D404+D407+D410+D413+D416+D419+D422+D425+D428+D431+D434+D437</f>
        <v>15063.1</v>
      </c>
      <c r="E403" s="18">
        <f>E404+E407+E410+E413+E416+E419+E422+E425+E428+E431+E434+E437</f>
        <v>15527.899999999998</v>
      </c>
      <c r="F403" s="13">
        <f t="shared" si="23"/>
        <v>464.79999999999745</v>
      </c>
    </row>
    <row r="404" spans="1:6" ht="12.75">
      <c r="A404" s="32" t="s">
        <v>248</v>
      </c>
      <c r="B404" s="31"/>
      <c r="C404" s="59" t="s">
        <v>20</v>
      </c>
      <c r="D404" s="13">
        <f>D405</f>
        <v>3852.8</v>
      </c>
      <c r="E404" s="13">
        <f>E405</f>
        <v>4266.3</v>
      </c>
      <c r="F404" s="13">
        <f t="shared" si="23"/>
        <v>413.5</v>
      </c>
    </row>
    <row r="405" spans="1:6" ht="36.75" customHeight="1">
      <c r="A405" s="31"/>
      <c r="B405" s="38">
        <v>600</v>
      </c>
      <c r="C405" s="39" t="s">
        <v>89</v>
      </c>
      <c r="D405" s="13">
        <f>D406</f>
        <v>3852.8</v>
      </c>
      <c r="E405" s="13">
        <f>E406</f>
        <v>4266.3</v>
      </c>
      <c r="F405" s="13">
        <f t="shared" si="23"/>
        <v>413.5</v>
      </c>
    </row>
    <row r="406" spans="1:6" ht="12.75" hidden="1">
      <c r="A406" s="31"/>
      <c r="B406" s="38">
        <v>610</v>
      </c>
      <c r="C406" s="47" t="s">
        <v>118</v>
      </c>
      <c r="D406" s="13">
        <v>3852.8</v>
      </c>
      <c r="E406" s="13">
        <v>4266.3</v>
      </c>
      <c r="F406" s="13">
        <f t="shared" si="23"/>
        <v>413.5</v>
      </c>
    </row>
    <row r="407" spans="1:6" ht="43.5" customHeight="1">
      <c r="A407" s="32" t="s">
        <v>249</v>
      </c>
      <c r="B407" s="31"/>
      <c r="C407" s="29" t="s">
        <v>607</v>
      </c>
      <c r="D407" s="13">
        <f>D408</f>
        <v>928.3</v>
      </c>
      <c r="E407" s="13">
        <f>E408</f>
        <v>1300.3</v>
      </c>
      <c r="F407" s="13">
        <f t="shared" si="23"/>
        <v>372</v>
      </c>
    </row>
    <row r="408" spans="1:6" ht="37.5" customHeight="1">
      <c r="A408" s="31"/>
      <c r="B408" s="38">
        <v>600</v>
      </c>
      <c r="C408" s="39" t="s">
        <v>89</v>
      </c>
      <c r="D408" s="13">
        <f>D409</f>
        <v>928.3</v>
      </c>
      <c r="E408" s="13">
        <f>E409</f>
        <v>1300.3</v>
      </c>
      <c r="F408" s="13">
        <f t="shared" si="23"/>
        <v>372</v>
      </c>
    </row>
    <row r="409" spans="1:6" ht="12.75" hidden="1">
      <c r="A409" s="31"/>
      <c r="B409" s="38">
        <v>610</v>
      </c>
      <c r="C409" s="47" t="s">
        <v>118</v>
      </c>
      <c r="D409" s="13">
        <v>928.3</v>
      </c>
      <c r="E409" s="13">
        <v>1300.3</v>
      </c>
      <c r="F409" s="13">
        <f t="shared" si="23"/>
        <v>372</v>
      </c>
    </row>
    <row r="410" spans="1:6" ht="12.75">
      <c r="A410" s="32" t="s">
        <v>250</v>
      </c>
      <c r="B410" s="31"/>
      <c r="C410" s="29" t="s">
        <v>24</v>
      </c>
      <c r="D410" s="15">
        <f>D411</f>
        <v>928.3</v>
      </c>
      <c r="E410" s="15">
        <f>E411</f>
        <v>1300.3</v>
      </c>
      <c r="F410" s="13">
        <f t="shared" si="23"/>
        <v>372</v>
      </c>
    </row>
    <row r="411" spans="1:6" ht="37.5" customHeight="1">
      <c r="A411" s="31"/>
      <c r="B411" s="38">
        <v>600</v>
      </c>
      <c r="C411" s="39" t="s">
        <v>89</v>
      </c>
      <c r="D411" s="15">
        <f>D412</f>
        <v>928.3</v>
      </c>
      <c r="E411" s="15">
        <f>E412</f>
        <v>1300.3</v>
      </c>
      <c r="F411" s="13">
        <f t="shared" si="23"/>
        <v>372</v>
      </c>
    </row>
    <row r="412" spans="1:6" ht="12.75" hidden="1">
      <c r="A412" s="31"/>
      <c r="B412" s="38">
        <v>610</v>
      </c>
      <c r="C412" s="47" t="s">
        <v>118</v>
      </c>
      <c r="D412" s="15">
        <v>928.3</v>
      </c>
      <c r="E412" s="15">
        <v>1300.3</v>
      </c>
      <c r="F412" s="13">
        <f t="shared" si="23"/>
        <v>372</v>
      </c>
    </row>
    <row r="413" spans="1:6" ht="25.5">
      <c r="A413" s="32" t="s">
        <v>246</v>
      </c>
      <c r="B413" s="45"/>
      <c r="C413" s="33" t="s">
        <v>23</v>
      </c>
      <c r="D413" s="15">
        <f>D414</f>
        <v>2243.9</v>
      </c>
      <c r="E413" s="15">
        <f>E414</f>
        <v>1829.7</v>
      </c>
      <c r="F413" s="13">
        <f t="shared" si="23"/>
        <v>-414.20000000000005</v>
      </c>
    </row>
    <row r="414" spans="1:6" ht="37.5" customHeight="1">
      <c r="A414" s="31"/>
      <c r="B414" s="38">
        <v>600</v>
      </c>
      <c r="C414" s="39" t="s">
        <v>89</v>
      </c>
      <c r="D414" s="13">
        <f>D415</f>
        <v>2243.9</v>
      </c>
      <c r="E414" s="13">
        <f>E415</f>
        <v>1829.7</v>
      </c>
      <c r="F414" s="13">
        <f t="shared" si="23"/>
        <v>-414.20000000000005</v>
      </c>
    </row>
    <row r="415" spans="1:6" ht="12.75" hidden="1">
      <c r="A415" s="31"/>
      <c r="B415" s="38">
        <v>610</v>
      </c>
      <c r="C415" s="47" t="s">
        <v>118</v>
      </c>
      <c r="D415" s="13">
        <v>2243.9</v>
      </c>
      <c r="E415" s="13">
        <v>1829.7</v>
      </c>
      <c r="F415" s="13">
        <f t="shared" si="23"/>
        <v>-414.20000000000005</v>
      </c>
    </row>
    <row r="416" spans="1:6" ht="34.5" customHeight="1">
      <c r="A416" s="31" t="s">
        <v>245</v>
      </c>
      <c r="B416" s="46"/>
      <c r="C416" s="39" t="s">
        <v>243</v>
      </c>
      <c r="D416" s="14">
        <f>D417</f>
        <v>464.1</v>
      </c>
      <c r="E416" s="14">
        <f>E417</f>
        <v>664.6</v>
      </c>
      <c r="F416" s="13">
        <f t="shared" si="23"/>
        <v>200.5</v>
      </c>
    </row>
    <row r="417" spans="1:6" ht="37.5" customHeight="1">
      <c r="A417" s="34"/>
      <c r="B417" s="46">
        <v>600</v>
      </c>
      <c r="C417" s="39" t="s">
        <v>89</v>
      </c>
      <c r="D417" s="18">
        <f>D418</f>
        <v>464.1</v>
      </c>
      <c r="E417" s="18">
        <f>E418</f>
        <v>664.6</v>
      </c>
      <c r="F417" s="13">
        <f t="shared" si="23"/>
        <v>200.5</v>
      </c>
    </row>
    <row r="418" spans="1:6" ht="12.75" hidden="1">
      <c r="A418" s="34"/>
      <c r="B418" s="46">
        <v>610</v>
      </c>
      <c r="C418" s="47" t="s">
        <v>118</v>
      </c>
      <c r="D418" s="18">
        <v>464.1</v>
      </c>
      <c r="E418" s="18">
        <v>664.6</v>
      </c>
      <c r="F418" s="13">
        <f t="shared" si="23"/>
        <v>200.5</v>
      </c>
    </row>
    <row r="419" spans="1:6" ht="47.25" customHeight="1">
      <c r="A419" s="32" t="s">
        <v>247</v>
      </c>
      <c r="B419" s="45"/>
      <c r="C419" s="60" t="s">
        <v>22</v>
      </c>
      <c r="D419" s="15">
        <f>D420</f>
        <v>391.9</v>
      </c>
      <c r="E419" s="15">
        <f>E420</f>
        <v>558.1</v>
      </c>
      <c r="F419" s="13">
        <f t="shared" si="23"/>
        <v>166.20000000000005</v>
      </c>
    </row>
    <row r="420" spans="1:6" ht="38.25">
      <c r="A420" s="32"/>
      <c r="B420" s="38">
        <v>600</v>
      </c>
      <c r="C420" s="39" t="s">
        <v>89</v>
      </c>
      <c r="D420" s="15">
        <f>D421</f>
        <v>391.9</v>
      </c>
      <c r="E420" s="15">
        <f>E421</f>
        <v>558.1</v>
      </c>
      <c r="F420" s="13">
        <f t="shared" si="23"/>
        <v>166.20000000000005</v>
      </c>
    </row>
    <row r="421" spans="1:6" ht="12.75" hidden="1">
      <c r="A421" s="32"/>
      <c r="B421" s="45">
        <v>610</v>
      </c>
      <c r="C421" s="54" t="s">
        <v>118</v>
      </c>
      <c r="D421" s="15">
        <v>391.9</v>
      </c>
      <c r="E421" s="15">
        <v>558.1</v>
      </c>
      <c r="F421" s="13">
        <f t="shared" si="23"/>
        <v>166.20000000000005</v>
      </c>
    </row>
    <row r="422" spans="1:6" ht="25.5">
      <c r="A422" s="32" t="s">
        <v>251</v>
      </c>
      <c r="B422" s="45"/>
      <c r="C422" s="60" t="s">
        <v>33</v>
      </c>
      <c r="D422" s="15">
        <f>D423</f>
        <v>2417.5</v>
      </c>
      <c r="E422" s="15">
        <f>E423</f>
        <v>1779.3</v>
      </c>
      <c r="F422" s="13">
        <f t="shared" si="23"/>
        <v>-638.2</v>
      </c>
    </row>
    <row r="423" spans="1:6" ht="37.5" customHeight="1">
      <c r="A423" s="32"/>
      <c r="B423" s="38">
        <v>600</v>
      </c>
      <c r="C423" s="39" t="s">
        <v>89</v>
      </c>
      <c r="D423" s="15">
        <f>D424</f>
        <v>2417.5</v>
      </c>
      <c r="E423" s="15">
        <f>E424</f>
        <v>1779.3</v>
      </c>
      <c r="F423" s="13">
        <f t="shared" si="23"/>
        <v>-638.2</v>
      </c>
    </row>
    <row r="424" spans="1:6" ht="12.75" hidden="1">
      <c r="A424" s="32"/>
      <c r="B424" s="45">
        <v>610</v>
      </c>
      <c r="C424" s="54" t="s">
        <v>118</v>
      </c>
      <c r="D424" s="15">
        <v>2417.5</v>
      </c>
      <c r="E424" s="15">
        <v>1779.3</v>
      </c>
      <c r="F424" s="13">
        <f t="shared" si="23"/>
        <v>-638.2</v>
      </c>
    </row>
    <row r="425" spans="1:6" ht="12.75">
      <c r="A425" s="32" t="s">
        <v>29</v>
      </c>
      <c r="B425" s="45"/>
      <c r="C425" s="54" t="s">
        <v>34</v>
      </c>
      <c r="D425" s="15">
        <f>D426</f>
        <v>509.6</v>
      </c>
      <c r="E425" s="15">
        <f>E426</f>
        <v>507.8</v>
      </c>
      <c r="F425" s="13">
        <f t="shared" si="23"/>
        <v>-1.8000000000000114</v>
      </c>
    </row>
    <row r="426" spans="1:6" ht="37.5" customHeight="1">
      <c r="A426" s="32"/>
      <c r="B426" s="38">
        <v>600</v>
      </c>
      <c r="C426" s="39" t="s">
        <v>89</v>
      </c>
      <c r="D426" s="15">
        <f>D427</f>
        <v>509.6</v>
      </c>
      <c r="E426" s="15">
        <f>E427</f>
        <v>507.8</v>
      </c>
      <c r="F426" s="13">
        <f t="shared" si="23"/>
        <v>-1.8000000000000114</v>
      </c>
    </row>
    <row r="427" spans="1:6" ht="12.75" hidden="1">
      <c r="A427" s="32"/>
      <c r="B427" s="45">
        <v>610</v>
      </c>
      <c r="C427" s="54" t="s">
        <v>118</v>
      </c>
      <c r="D427" s="15">
        <v>509.6</v>
      </c>
      <c r="E427" s="15">
        <v>507.8</v>
      </c>
      <c r="F427" s="13">
        <f t="shared" si="23"/>
        <v>-1.8000000000000114</v>
      </c>
    </row>
    <row r="428" spans="1:6" ht="12.75">
      <c r="A428" s="32" t="s">
        <v>30</v>
      </c>
      <c r="B428" s="45"/>
      <c r="C428" s="54" t="s">
        <v>35</v>
      </c>
      <c r="D428" s="15">
        <f>D429</f>
        <v>1019.3</v>
      </c>
      <c r="E428" s="15">
        <f>E429</f>
        <v>986.8</v>
      </c>
      <c r="F428" s="13">
        <f aca="true" t="shared" si="27" ref="F428:F488">E428-D428</f>
        <v>-32.5</v>
      </c>
    </row>
    <row r="429" spans="1:6" ht="38.25">
      <c r="A429" s="32"/>
      <c r="B429" s="38">
        <v>600</v>
      </c>
      <c r="C429" s="39" t="s">
        <v>89</v>
      </c>
      <c r="D429" s="15">
        <f>D430</f>
        <v>1019.3</v>
      </c>
      <c r="E429" s="15">
        <f>E430</f>
        <v>986.8</v>
      </c>
      <c r="F429" s="13">
        <f t="shared" si="27"/>
        <v>-32.5</v>
      </c>
    </row>
    <row r="430" spans="1:6" ht="12.75" hidden="1">
      <c r="A430" s="32"/>
      <c r="B430" s="45">
        <v>610</v>
      </c>
      <c r="C430" s="54" t="s">
        <v>118</v>
      </c>
      <c r="D430" s="15">
        <v>1019.3</v>
      </c>
      <c r="E430" s="15">
        <v>986.8</v>
      </c>
      <c r="F430" s="13">
        <f t="shared" si="27"/>
        <v>-32.5</v>
      </c>
    </row>
    <row r="431" spans="1:6" ht="25.5">
      <c r="A431" s="52" t="s">
        <v>885</v>
      </c>
      <c r="B431" s="38"/>
      <c r="C431" s="39" t="s">
        <v>37</v>
      </c>
      <c r="D431" s="15">
        <f>D432</f>
        <v>1055.8</v>
      </c>
      <c r="E431" s="15">
        <f>E432</f>
        <v>1055.8</v>
      </c>
      <c r="F431" s="13">
        <f t="shared" si="27"/>
        <v>0</v>
      </c>
    </row>
    <row r="432" spans="1:6" ht="38.25">
      <c r="A432" s="31"/>
      <c r="B432" s="38">
        <v>600</v>
      </c>
      <c r="C432" s="39" t="s">
        <v>89</v>
      </c>
      <c r="D432" s="15">
        <f>D433</f>
        <v>1055.8</v>
      </c>
      <c r="E432" s="15">
        <f>E433</f>
        <v>1055.8</v>
      </c>
      <c r="F432" s="13">
        <f t="shared" si="27"/>
        <v>0</v>
      </c>
    </row>
    <row r="433" spans="1:6" ht="12.75" hidden="1">
      <c r="A433" s="31"/>
      <c r="B433" s="38">
        <v>610</v>
      </c>
      <c r="C433" s="39" t="s">
        <v>118</v>
      </c>
      <c r="D433" s="15">
        <v>1055.8</v>
      </c>
      <c r="E433" s="15">
        <v>1055.8</v>
      </c>
      <c r="F433" s="13">
        <f t="shared" si="27"/>
        <v>0</v>
      </c>
    </row>
    <row r="434" spans="1:6" ht="45.75" customHeight="1">
      <c r="A434" s="32" t="s">
        <v>313</v>
      </c>
      <c r="B434" s="45"/>
      <c r="C434" s="60" t="s">
        <v>314</v>
      </c>
      <c r="D434" s="15">
        <f>D435</f>
        <v>454.7</v>
      </c>
      <c r="E434" s="15">
        <f>E435</f>
        <v>482</v>
      </c>
      <c r="F434" s="13">
        <f t="shared" si="27"/>
        <v>27.30000000000001</v>
      </c>
    </row>
    <row r="435" spans="1:6" ht="12" customHeight="1">
      <c r="A435" s="32"/>
      <c r="B435" s="28" t="s">
        <v>122</v>
      </c>
      <c r="C435" s="29" t="s">
        <v>65</v>
      </c>
      <c r="D435" s="15">
        <f>D436</f>
        <v>454.7</v>
      </c>
      <c r="E435" s="15">
        <f>E436</f>
        <v>482</v>
      </c>
      <c r="F435" s="13">
        <f t="shared" si="27"/>
        <v>27.30000000000001</v>
      </c>
    </row>
    <row r="436" spans="1:6" ht="12.75" hidden="1">
      <c r="A436" s="32"/>
      <c r="B436" s="28" t="s">
        <v>123</v>
      </c>
      <c r="C436" s="30" t="s">
        <v>66</v>
      </c>
      <c r="D436" s="15">
        <v>454.7</v>
      </c>
      <c r="E436" s="15">
        <v>482</v>
      </c>
      <c r="F436" s="13">
        <f t="shared" si="27"/>
        <v>27.30000000000001</v>
      </c>
    </row>
    <row r="437" spans="1:6" ht="38.25">
      <c r="A437" s="32" t="s">
        <v>746</v>
      </c>
      <c r="B437" s="40"/>
      <c r="C437" s="29" t="s">
        <v>747</v>
      </c>
      <c r="D437" s="15">
        <f>D438</f>
        <v>796.9</v>
      </c>
      <c r="E437" s="15">
        <f>E438</f>
        <v>796.9</v>
      </c>
      <c r="F437" s="13">
        <f t="shared" si="27"/>
        <v>0</v>
      </c>
    </row>
    <row r="438" spans="1:6" ht="12.75">
      <c r="A438" s="32"/>
      <c r="B438" s="40">
        <v>800</v>
      </c>
      <c r="C438" s="30" t="s">
        <v>67</v>
      </c>
      <c r="D438" s="15">
        <f>D439</f>
        <v>796.9</v>
      </c>
      <c r="E438" s="15">
        <f>E439</f>
        <v>796.9</v>
      </c>
      <c r="F438" s="13">
        <f t="shared" si="27"/>
        <v>0</v>
      </c>
    </row>
    <row r="439" spans="1:6" ht="38.25" hidden="1">
      <c r="A439" s="32"/>
      <c r="B439" s="40">
        <v>810</v>
      </c>
      <c r="C439" s="29" t="s">
        <v>748</v>
      </c>
      <c r="D439" s="15">
        <v>796.9</v>
      </c>
      <c r="E439" s="15">
        <v>796.9</v>
      </c>
      <c r="F439" s="13">
        <f t="shared" si="27"/>
        <v>0</v>
      </c>
    </row>
    <row r="440" spans="1:6" ht="38.25">
      <c r="A440" s="31" t="s">
        <v>40</v>
      </c>
      <c r="B440" s="38"/>
      <c r="C440" s="39" t="s">
        <v>39</v>
      </c>
      <c r="D440" s="15">
        <f aca="true" t="shared" si="28" ref="D440:E443">D441</f>
        <v>533</v>
      </c>
      <c r="E440" s="15">
        <f>E441+E453</f>
        <v>649.3</v>
      </c>
      <c r="F440" s="13">
        <f t="shared" si="27"/>
        <v>116.29999999999995</v>
      </c>
    </row>
    <row r="441" spans="1:6" ht="51">
      <c r="A441" s="31" t="s">
        <v>749</v>
      </c>
      <c r="B441" s="40"/>
      <c r="C441" s="29" t="s">
        <v>750</v>
      </c>
      <c r="D441" s="15">
        <f t="shared" si="28"/>
        <v>533</v>
      </c>
      <c r="E441" s="15">
        <f t="shared" si="28"/>
        <v>533</v>
      </c>
      <c r="F441" s="13">
        <f t="shared" si="27"/>
        <v>0</v>
      </c>
    </row>
    <row r="442" spans="1:6" ht="25.5">
      <c r="A442" s="31" t="s">
        <v>886</v>
      </c>
      <c r="B442" s="40"/>
      <c r="C442" s="29" t="s">
        <v>751</v>
      </c>
      <c r="D442" s="15">
        <f t="shared" si="28"/>
        <v>533</v>
      </c>
      <c r="E442" s="15">
        <f t="shared" si="28"/>
        <v>533</v>
      </c>
      <c r="F442" s="13">
        <f t="shared" si="27"/>
        <v>0</v>
      </c>
    </row>
    <row r="443" spans="1:6" ht="11.25" customHeight="1">
      <c r="A443" s="31"/>
      <c r="B443" s="28" t="s">
        <v>122</v>
      </c>
      <c r="C443" s="29" t="s">
        <v>65</v>
      </c>
      <c r="D443" s="13">
        <f t="shared" si="28"/>
        <v>533</v>
      </c>
      <c r="E443" s="13">
        <f t="shared" si="28"/>
        <v>533</v>
      </c>
      <c r="F443" s="13">
        <f t="shared" si="27"/>
        <v>0</v>
      </c>
    </row>
    <row r="444" spans="1:6" ht="12.75" hidden="1">
      <c r="A444" s="31"/>
      <c r="B444" s="28" t="s">
        <v>123</v>
      </c>
      <c r="C444" s="30" t="s">
        <v>66</v>
      </c>
      <c r="D444" s="13">
        <v>533</v>
      </c>
      <c r="E444" s="13">
        <v>533</v>
      </c>
      <c r="F444" s="13">
        <f t="shared" si="27"/>
        <v>0</v>
      </c>
    </row>
    <row r="445" spans="1:6" ht="12.75" hidden="1">
      <c r="A445" s="31"/>
      <c r="B445" s="40"/>
      <c r="C445" s="30" t="s">
        <v>775</v>
      </c>
      <c r="D445" s="13">
        <f>D446</f>
        <v>0</v>
      </c>
      <c r="E445" s="13">
        <f>E446</f>
        <v>0</v>
      </c>
      <c r="F445" s="13">
        <f t="shared" si="27"/>
        <v>0</v>
      </c>
    </row>
    <row r="446" spans="1:6" ht="12.75" hidden="1">
      <c r="A446" s="31"/>
      <c r="B446" s="28" t="s">
        <v>122</v>
      </c>
      <c r="C446" s="29" t="s">
        <v>65</v>
      </c>
      <c r="D446" s="13">
        <f>D447</f>
        <v>0</v>
      </c>
      <c r="E446" s="13">
        <f>E447</f>
        <v>0</v>
      </c>
      <c r="F446" s="13">
        <f t="shared" si="27"/>
        <v>0</v>
      </c>
    </row>
    <row r="447" spans="1:6" ht="12.75" hidden="1">
      <c r="A447" s="31"/>
      <c r="B447" s="28" t="s">
        <v>123</v>
      </c>
      <c r="C447" s="30" t="s">
        <v>66</v>
      </c>
      <c r="D447" s="13">
        <v>0</v>
      </c>
      <c r="E447" s="13">
        <v>0</v>
      </c>
      <c r="F447" s="13">
        <f t="shared" si="27"/>
        <v>0</v>
      </c>
    </row>
    <row r="448" spans="1:6" ht="25.5" hidden="1">
      <c r="A448" s="31" t="s">
        <v>292</v>
      </c>
      <c r="B448" s="40"/>
      <c r="C448" s="29" t="s">
        <v>295</v>
      </c>
      <c r="D448" s="13">
        <f aca="true" t="shared" si="29" ref="D448:E451">D449</f>
        <v>0</v>
      </c>
      <c r="E448" s="13">
        <f t="shared" si="29"/>
        <v>0</v>
      </c>
      <c r="F448" s="13">
        <f t="shared" si="27"/>
        <v>0</v>
      </c>
    </row>
    <row r="449" spans="1:6" ht="40.5" customHeight="1" hidden="1">
      <c r="A449" s="31" t="s">
        <v>293</v>
      </c>
      <c r="B449" s="40"/>
      <c r="C449" s="29" t="s">
        <v>294</v>
      </c>
      <c r="D449" s="13">
        <f t="shared" si="29"/>
        <v>0</v>
      </c>
      <c r="E449" s="13">
        <f t="shared" si="29"/>
        <v>0</v>
      </c>
      <c r="F449" s="13">
        <f t="shared" si="27"/>
        <v>0</v>
      </c>
    </row>
    <row r="450" spans="1:6" ht="38.25" hidden="1">
      <c r="A450" s="31" t="s">
        <v>297</v>
      </c>
      <c r="B450" s="28"/>
      <c r="C450" s="29" t="s">
        <v>296</v>
      </c>
      <c r="D450" s="13">
        <f t="shared" si="29"/>
        <v>0</v>
      </c>
      <c r="E450" s="13">
        <f t="shared" si="29"/>
        <v>0</v>
      </c>
      <c r="F450" s="13">
        <f t="shared" si="27"/>
        <v>0</v>
      </c>
    </row>
    <row r="451" spans="1:6" ht="25.5" hidden="1">
      <c r="A451" s="32"/>
      <c r="B451" s="34">
        <v>400</v>
      </c>
      <c r="C451" s="57" t="s">
        <v>128</v>
      </c>
      <c r="D451" s="13">
        <f t="shared" si="29"/>
        <v>0</v>
      </c>
      <c r="E451" s="13">
        <f t="shared" si="29"/>
        <v>0</v>
      </c>
      <c r="F451" s="13">
        <f t="shared" si="27"/>
        <v>0</v>
      </c>
    </row>
    <row r="452" spans="1:6" ht="12.75" hidden="1">
      <c r="A452" s="32"/>
      <c r="B452" s="34">
        <v>410</v>
      </c>
      <c r="C452" s="29" t="s">
        <v>129</v>
      </c>
      <c r="D452" s="13">
        <v>0</v>
      </c>
      <c r="E452" s="13">
        <v>0</v>
      </c>
      <c r="F452" s="13">
        <f t="shared" si="27"/>
        <v>0</v>
      </c>
    </row>
    <row r="453" spans="1:6" ht="25.5">
      <c r="A453" s="31" t="s">
        <v>978</v>
      </c>
      <c r="B453" s="34"/>
      <c r="C453" s="29" t="s">
        <v>977</v>
      </c>
      <c r="D453" s="13">
        <f>D454</f>
        <v>0</v>
      </c>
      <c r="E453" s="13">
        <f>E454</f>
        <v>116.3</v>
      </c>
      <c r="F453" s="13">
        <f t="shared" si="27"/>
        <v>116.3</v>
      </c>
    </row>
    <row r="454" spans="1:6" ht="12.75">
      <c r="A454" s="32"/>
      <c r="B454" s="28" t="s">
        <v>122</v>
      </c>
      <c r="C454" s="29" t="s">
        <v>65</v>
      </c>
      <c r="D454" s="16">
        <f>D455</f>
        <v>0</v>
      </c>
      <c r="E454" s="16">
        <f>E455</f>
        <v>116.3</v>
      </c>
      <c r="F454" s="13">
        <f t="shared" si="27"/>
        <v>116.3</v>
      </c>
    </row>
    <row r="455" spans="1:6" ht="12.75" hidden="1">
      <c r="A455" s="32"/>
      <c r="B455" s="28" t="s">
        <v>123</v>
      </c>
      <c r="C455" s="30" t="s">
        <v>66</v>
      </c>
      <c r="D455" s="16">
        <v>0</v>
      </c>
      <c r="E455" s="16">
        <v>116.3</v>
      </c>
      <c r="F455" s="13">
        <f t="shared" si="27"/>
        <v>116.3</v>
      </c>
    </row>
    <row r="456" spans="1:6" ht="38.25">
      <c r="A456" s="44" t="s">
        <v>252</v>
      </c>
      <c r="B456" s="44"/>
      <c r="C456" s="26" t="s">
        <v>728</v>
      </c>
      <c r="D456" s="19">
        <f>D457</f>
        <v>200</v>
      </c>
      <c r="E456" s="19">
        <f>E457</f>
        <v>200</v>
      </c>
      <c r="F456" s="13">
        <f t="shared" si="27"/>
        <v>0</v>
      </c>
    </row>
    <row r="457" spans="1:6" ht="38.25">
      <c r="A457" s="28" t="s">
        <v>887</v>
      </c>
      <c r="B457" s="44"/>
      <c r="C457" s="29" t="s">
        <v>889</v>
      </c>
      <c r="D457" s="13">
        <f>D458</f>
        <v>200</v>
      </c>
      <c r="E457" s="13">
        <f>E458</f>
        <v>200</v>
      </c>
      <c r="F457" s="13">
        <f t="shared" si="27"/>
        <v>0</v>
      </c>
    </row>
    <row r="458" spans="1:6" ht="25.5">
      <c r="A458" s="28" t="s">
        <v>888</v>
      </c>
      <c r="B458" s="44"/>
      <c r="C458" s="29" t="s">
        <v>890</v>
      </c>
      <c r="D458" s="13">
        <f>D459+D462</f>
        <v>200</v>
      </c>
      <c r="E458" s="13">
        <f>E459+E462</f>
        <v>200</v>
      </c>
      <c r="F458" s="13">
        <f t="shared" si="27"/>
        <v>0</v>
      </c>
    </row>
    <row r="459" spans="1:6" ht="25.5">
      <c r="A459" s="28" t="s">
        <v>891</v>
      </c>
      <c r="B459" s="28"/>
      <c r="C459" s="29" t="s">
        <v>178</v>
      </c>
      <c r="D459" s="13">
        <f>D460</f>
        <v>100</v>
      </c>
      <c r="E459" s="13">
        <f>E460</f>
        <v>100</v>
      </c>
      <c r="F459" s="13">
        <f t="shared" si="27"/>
        <v>0</v>
      </c>
    </row>
    <row r="460" spans="1:6" ht="12.75">
      <c r="A460" s="31"/>
      <c r="B460" s="28" t="s">
        <v>122</v>
      </c>
      <c r="C460" s="29" t="s">
        <v>65</v>
      </c>
      <c r="D460" s="13">
        <f>D461</f>
        <v>100</v>
      </c>
      <c r="E460" s="13">
        <f>E461</f>
        <v>100</v>
      </c>
      <c r="F460" s="13">
        <f t="shared" si="27"/>
        <v>0</v>
      </c>
    </row>
    <row r="461" spans="1:6" ht="12.75" hidden="1">
      <c r="A461" s="31"/>
      <c r="B461" s="28" t="s">
        <v>123</v>
      </c>
      <c r="C461" s="30" t="s">
        <v>66</v>
      </c>
      <c r="D461" s="13">
        <v>100</v>
      </c>
      <c r="E461" s="13">
        <v>100</v>
      </c>
      <c r="F461" s="13">
        <f t="shared" si="27"/>
        <v>0</v>
      </c>
    </row>
    <row r="462" spans="1:6" ht="38.25">
      <c r="A462" s="28" t="s">
        <v>892</v>
      </c>
      <c r="B462" s="28"/>
      <c r="C462" s="29" t="s">
        <v>253</v>
      </c>
      <c r="D462" s="13">
        <f>D463</f>
        <v>100</v>
      </c>
      <c r="E462" s="13">
        <f>E463</f>
        <v>100</v>
      </c>
      <c r="F462" s="13">
        <f t="shared" si="27"/>
        <v>0</v>
      </c>
    </row>
    <row r="463" spans="1:6" ht="12.75">
      <c r="A463" s="31"/>
      <c r="B463" s="28" t="s">
        <v>122</v>
      </c>
      <c r="C463" s="29" t="s">
        <v>65</v>
      </c>
      <c r="D463" s="13">
        <f>D464</f>
        <v>100</v>
      </c>
      <c r="E463" s="13">
        <f>E464</f>
        <v>100</v>
      </c>
      <c r="F463" s="13">
        <f t="shared" si="27"/>
        <v>0</v>
      </c>
    </row>
    <row r="464" spans="1:6" ht="12.75" hidden="1">
      <c r="A464" s="31"/>
      <c r="B464" s="28" t="s">
        <v>123</v>
      </c>
      <c r="C464" s="30" t="s">
        <v>66</v>
      </c>
      <c r="D464" s="13">
        <v>100</v>
      </c>
      <c r="E464" s="13">
        <v>100</v>
      </c>
      <c r="F464" s="13">
        <f t="shared" si="27"/>
        <v>0</v>
      </c>
    </row>
    <row r="465" spans="1:6" ht="25.5">
      <c r="A465" s="44" t="s">
        <v>256</v>
      </c>
      <c r="B465" s="24"/>
      <c r="C465" s="26" t="s">
        <v>729</v>
      </c>
      <c r="D465" s="19">
        <f>D466+D471</f>
        <v>1141.9</v>
      </c>
      <c r="E465" s="19">
        <f>E466+E471</f>
        <v>1231.8</v>
      </c>
      <c r="F465" s="13">
        <f t="shared" si="27"/>
        <v>89.89999999999986</v>
      </c>
    </row>
    <row r="466" spans="1:6" ht="26.25" customHeight="1">
      <c r="A466" s="28" t="s">
        <v>260</v>
      </c>
      <c r="B466" s="31"/>
      <c r="C466" s="29" t="s">
        <v>121</v>
      </c>
      <c r="D466" s="13">
        <f aca="true" t="shared" si="30" ref="D466:E469">D467</f>
        <v>50</v>
      </c>
      <c r="E466" s="13">
        <f t="shared" si="30"/>
        <v>50</v>
      </c>
      <c r="F466" s="13">
        <f t="shared" si="27"/>
        <v>0</v>
      </c>
    </row>
    <row r="467" spans="1:6" ht="26.25" customHeight="1">
      <c r="A467" s="28" t="s">
        <v>893</v>
      </c>
      <c r="B467" s="31"/>
      <c r="C467" s="29" t="s">
        <v>894</v>
      </c>
      <c r="D467" s="13">
        <f t="shared" si="30"/>
        <v>50</v>
      </c>
      <c r="E467" s="13">
        <f t="shared" si="30"/>
        <v>50</v>
      </c>
      <c r="F467" s="13">
        <f t="shared" si="27"/>
        <v>0</v>
      </c>
    </row>
    <row r="468" spans="1:6" ht="25.5">
      <c r="A468" s="28" t="s">
        <v>895</v>
      </c>
      <c r="B468" s="31"/>
      <c r="C468" s="29" t="s">
        <v>754</v>
      </c>
      <c r="D468" s="13">
        <f t="shared" si="30"/>
        <v>50</v>
      </c>
      <c r="E468" s="13">
        <f t="shared" si="30"/>
        <v>50</v>
      </c>
      <c r="F468" s="13">
        <f t="shared" si="27"/>
        <v>0</v>
      </c>
    </row>
    <row r="469" spans="1:6" ht="12.75">
      <c r="A469" s="31"/>
      <c r="B469" s="28" t="s">
        <v>122</v>
      </c>
      <c r="C469" s="29" t="s">
        <v>65</v>
      </c>
      <c r="D469" s="13">
        <f t="shared" si="30"/>
        <v>50</v>
      </c>
      <c r="E469" s="13">
        <f t="shared" si="30"/>
        <v>50</v>
      </c>
      <c r="F469" s="13">
        <f t="shared" si="27"/>
        <v>0</v>
      </c>
    </row>
    <row r="470" spans="1:6" ht="12.75" hidden="1">
      <c r="A470" s="31"/>
      <c r="B470" s="28" t="s">
        <v>123</v>
      </c>
      <c r="C470" s="30" t="s">
        <v>66</v>
      </c>
      <c r="D470" s="13">
        <v>50</v>
      </c>
      <c r="E470" s="13">
        <v>50</v>
      </c>
      <c r="F470" s="13">
        <f t="shared" si="27"/>
        <v>0</v>
      </c>
    </row>
    <row r="471" spans="1:6" ht="18" customHeight="1">
      <c r="A471" s="28" t="s">
        <v>257</v>
      </c>
      <c r="B471" s="31"/>
      <c r="C471" s="29" t="s">
        <v>95</v>
      </c>
      <c r="D471" s="13">
        <f>D472+D482</f>
        <v>1091.9</v>
      </c>
      <c r="E471" s="13">
        <f>E472+E482</f>
        <v>1181.8</v>
      </c>
      <c r="F471" s="13">
        <f t="shared" si="27"/>
        <v>89.89999999999986</v>
      </c>
    </row>
    <row r="472" spans="1:6" ht="38.25">
      <c r="A472" s="28" t="s">
        <v>897</v>
      </c>
      <c r="B472" s="31"/>
      <c r="C472" s="29" t="s">
        <v>254</v>
      </c>
      <c r="D472" s="13">
        <f>D473+D476+D479</f>
        <v>961</v>
      </c>
      <c r="E472" s="13">
        <f>E473+E476+E479</f>
        <v>860.6</v>
      </c>
      <c r="F472" s="13">
        <f t="shared" si="27"/>
        <v>-100.39999999999998</v>
      </c>
    </row>
    <row r="473" spans="1:6" ht="12.75">
      <c r="A473" s="28" t="s">
        <v>258</v>
      </c>
      <c r="B473" s="31"/>
      <c r="C473" s="29" t="s">
        <v>312</v>
      </c>
      <c r="D473" s="13">
        <f>D474</f>
        <v>200</v>
      </c>
      <c r="E473" s="13">
        <f>E474</f>
        <v>391.3</v>
      </c>
      <c r="F473" s="13">
        <f t="shared" si="27"/>
        <v>191.3</v>
      </c>
    </row>
    <row r="474" spans="1:6" ht="12.75">
      <c r="A474" s="31"/>
      <c r="B474" s="31">
        <v>200</v>
      </c>
      <c r="C474" s="29" t="s">
        <v>65</v>
      </c>
      <c r="D474" s="13">
        <f>D475</f>
        <v>200</v>
      </c>
      <c r="E474" s="13">
        <f>E475</f>
        <v>391.3</v>
      </c>
      <c r="F474" s="13">
        <f t="shared" si="27"/>
        <v>191.3</v>
      </c>
    </row>
    <row r="475" spans="1:8" ht="25.5">
      <c r="A475" s="31"/>
      <c r="B475" s="31">
        <v>240</v>
      </c>
      <c r="C475" s="29" t="s">
        <v>66</v>
      </c>
      <c r="D475" s="13">
        <v>200</v>
      </c>
      <c r="E475" s="13">
        <v>391.3</v>
      </c>
      <c r="F475" s="13">
        <f t="shared" si="27"/>
        <v>191.3</v>
      </c>
      <c r="G475" s="69"/>
      <c r="H475" s="80"/>
    </row>
    <row r="476" spans="1:8" ht="18" customHeight="1">
      <c r="A476" s="28" t="s">
        <v>259</v>
      </c>
      <c r="B476" s="31"/>
      <c r="C476" s="29" t="s">
        <v>255</v>
      </c>
      <c r="D476" s="15">
        <f>D477</f>
        <v>761</v>
      </c>
      <c r="E476" s="15">
        <f>E477</f>
        <v>467.3</v>
      </c>
      <c r="F476" s="13">
        <f t="shared" si="27"/>
        <v>-293.7</v>
      </c>
      <c r="G476" s="70"/>
      <c r="H476" s="80"/>
    </row>
    <row r="477" spans="1:8" ht="11.25" customHeight="1">
      <c r="A477" s="31"/>
      <c r="B477" s="31">
        <v>200</v>
      </c>
      <c r="C477" s="29" t="s">
        <v>65</v>
      </c>
      <c r="D477" s="15">
        <f>D478</f>
        <v>761</v>
      </c>
      <c r="E477" s="15">
        <f>E478</f>
        <v>467.3</v>
      </c>
      <c r="F477" s="13">
        <f t="shared" si="27"/>
        <v>-293.7</v>
      </c>
      <c r="G477" s="70"/>
      <c r="H477" s="80"/>
    </row>
    <row r="478" spans="1:8" ht="25.5">
      <c r="A478" s="31"/>
      <c r="B478" s="31">
        <v>240</v>
      </c>
      <c r="C478" s="29" t="s">
        <v>66</v>
      </c>
      <c r="D478" s="13">
        <v>761</v>
      </c>
      <c r="E478" s="13">
        <f>628.6+200-361.3</f>
        <v>467.3</v>
      </c>
      <c r="F478" s="13">
        <f t="shared" si="27"/>
        <v>-293.7</v>
      </c>
      <c r="G478" s="70"/>
      <c r="H478" s="80"/>
    </row>
    <row r="479" spans="1:6" ht="12.75">
      <c r="A479" s="28" t="s">
        <v>538</v>
      </c>
      <c r="B479" s="31"/>
      <c r="C479" s="30" t="s">
        <v>25</v>
      </c>
      <c r="D479" s="14">
        <f>D480</f>
        <v>0</v>
      </c>
      <c r="E479" s="14">
        <f>E480</f>
        <v>2</v>
      </c>
      <c r="F479" s="13">
        <f>E479-D479</f>
        <v>2</v>
      </c>
    </row>
    <row r="480" spans="1:6" ht="12.75">
      <c r="A480" s="23"/>
      <c r="B480" s="31">
        <v>200</v>
      </c>
      <c r="C480" s="29" t="s">
        <v>65</v>
      </c>
      <c r="D480" s="18">
        <f>D481</f>
        <v>0</v>
      </c>
      <c r="E480" s="18">
        <f>E481</f>
        <v>2</v>
      </c>
      <c r="F480" s="13">
        <f>E480-D480</f>
        <v>2</v>
      </c>
    </row>
    <row r="481" spans="1:6" ht="12.75" hidden="1">
      <c r="A481" s="23"/>
      <c r="B481" s="31">
        <v>240</v>
      </c>
      <c r="C481" s="30" t="s">
        <v>66</v>
      </c>
      <c r="D481" s="18">
        <v>0</v>
      </c>
      <c r="E481" s="18">
        <v>2</v>
      </c>
      <c r="F481" s="13">
        <f>E481-D481</f>
        <v>2</v>
      </c>
    </row>
    <row r="482" spans="1:6" ht="25.5">
      <c r="A482" s="28" t="s">
        <v>896</v>
      </c>
      <c r="B482" s="31"/>
      <c r="C482" s="29" t="s">
        <v>898</v>
      </c>
      <c r="D482" s="18">
        <f>D483+D488+D491</f>
        <v>130.9</v>
      </c>
      <c r="E482" s="18">
        <f>E483+E488+E491</f>
        <v>321.19999999999993</v>
      </c>
      <c r="F482" s="13">
        <f>E482-D482</f>
        <v>190.29999999999993</v>
      </c>
    </row>
    <row r="483" spans="1:6" ht="25.5">
      <c r="A483" s="28" t="s">
        <v>900</v>
      </c>
      <c r="B483" s="31"/>
      <c r="C483" s="29" t="s">
        <v>899</v>
      </c>
      <c r="D483" s="14">
        <f>D486+D484</f>
        <v>0</v>
      </c>
      <c r="E483" s="14">
        <f>E486+E484</f>
        <v>32.9</v>
      </c>
      <c r="F483" s="13">
        <f t="shared" si="27"/>
        <v>32.9</v>
      </c>
    </row>
    <row r="484" spans="1:6" ht="38.25" hidden="1">
      <c r="A484" s="23"/>
      <c r="B484" s="31">
        <v>100</v>
      </c>
      <c r="C484" s="29" t="s">
        <v>60</v>
      </c>
      <c r="D484" s="18">
        <f>D485</f>
        <v>0</v>
      </c>
      <c r="E484" s="18">
        <f>E485</f>
        <v>0</v>
      </c>
      <c r="F484" s="13">
        <f>E484-D484</f>
        <v>0</v>
      </c>
    </row>
    <row r="485" spans="1:6" ht="12.75" hidden="1">
      <c r="A485" s="23"/>
      <c r="B485" s="173">
        <v>110</v>
      </c>
      <c r="C485" s="39" t="s">
        <v>716</v>
      </c>
      <c r="D485" s="18">
        <v>0</v>
      </c>
      <c r="E485" s="18">
        <v>0</v>
      </c>
      <c r="F485" s="13">
        <f>E485-D485</f>
        <v>0</v>
      </c>
    </row>
    <row r="486" spans="1:6" ht="12" customHeight="1">
      <c r="A486" s="23"/>
      <c r="B486" s="31">
        <v>200</v>
      </c>
      <c r="C486" s="29" t="s">
        <v>65</v>
      </c>
      <c r="D486" s="18">
        <f>D487</f>
        <v>0</v>
      </c>
      <c r="E486" s="18">
        <f>E487</f>
        <v>32.9</v>
      </c>
      <c r="F486" s="13">
        <f t="shared" si="27"/>
        <v>32.9</v>
      </c>
    </row>
    <row r="487" spans="1:6" ht="12.75" hidden="1">
      <c r="A487" s="23"/>
      <c r="B487" s="31">
        <v>240</v>
      </c>
      <c r="C487" s="30" t="s">
        <v>66</v>
      </c>
      <c r="D487" s="18">
        <v>0</v>
      </c>
      <c r="E487" s="18">
        <v>32.9</v>
      </c>
      <c r="F487" s="13">
        <f t="shared" si="27"/>
        <v>32.9</v>
      </c>
    </row>
    <row r="488" spans="1:6" ht="25.5">
      <c r="A488" s="28" t="s">
        <v>924</v>
      </c>
      <c r="B488" s="77"/>
      <c r="C488" s="78" t="s">
        <v>31</v>
      </c>
      <c r="D488" s="18">
        <f>D489</f>
        <v>127.6</v>
      </c>
      <c r="E488" s="18">
        <f>E489</f>
        <v>288.29999999999995</v>
      </c>
      <c r="F488" s="13">
        <f t="shared" si="27"/>
        <v>160.69999999999996</v>
      </c>
    </row>
    <row r="489" spans="1:6" ht="37.5" customHeight="1">
      <c r="A489" s="42"/>
      <c r="B489" s="31">
        <v>100</v>
      </c>
      <c r="C489" s="29" t="s">
        <v>60</v>
      </c>
      <c r="D489" s="18">
        <f>D490</f>
        <v>127.6</v>
      </c>
      <c r="E489" s="18">
        <f>E490</f>
        <v>288.29999999999995</v>
      </c>
      <c r="F489" s="13">
        <f aca="true" t="shared" si="31" ref="F489:F530">E489-D489</f>
        <v>160.69999999999996</v>
      </c>
    </row>
    <row r="490" spans="1:6" ht="12.75" hidden="1">
      <c r="A490" s="42"/>
      <c r="B490" s="173">
        <v>110</v>
      </c>
      <c r="C490" s="39" t="s">
        <v>716</v>
      </c>
      <c r="D490" s="18">
        <v>127.6</v>
      </c>
      <c r="E490" s="18">
        <f>180.2+108.1</f>
        <v>288.29999999999995</v>
      </c>
      <c r="F490" s="13">
        <f t="shared" si="31"/>
        <v>160.69999999999996</v>
      </c>
    </row>
    <row r="491" spans="1:6" ht="51">
      <c r="A491" s="77" t="s">
        <v>901</v>
      </c>
      <c r="B491" s="77"/>
      <c r="C491" s="78" t="s">
        <v>32</v>
      </c>
      <c r="D491" s="18">
        <f>D492</f>
        <v>3.3</v>
      </c>
      <c r="E491" s="18">
        <f>E492</f>
        <v>0</v>
      </c>
      <c r="F491" s="13">
        <f t="shared" si="31"/>
        <v>-3.3</v>
      </c>
    </row>
    <row r="492" spans="1:6" ht="11.25" customHeight="1">
      <c r="A492" s="23"/>
      <c r="B492" s="31">
        <v>200</v>
      </c>
      <c r="C492" s="29" t="s">
        <v>65</v>
      </c>
      <c r="D492" s="18">
        <f>D493</f>
        <v>3.3</v>
      </c>
      <c r="E492" s="18">
        <f>E493</f>
        <v>0</v>
      </c>
      <c r="F492" s="13">
        <f t="shared" si="31"/>
        <v>-3.3</v>
      </c>
    </row>
    <row r="493" spans="1:6" ht="12.75" hidden="1">
      <c r="A493" s="23"/>
      <c r="B493" s="31">
        <v>240</v>
      </c>
      <c r="C493" s="30" t="s">
        <v>66</v>
      </c>
      <c r="D493" s="18">
        <v>3.3</v>
      </c>
      <c r="E493" s="18">
        <v>0</v>
      </c>
      <c r="F493" s="13">
        <f t="shared" si="31"/>
        <v>-3.3</v>
      </c>
    </row>
    <row r="494" spans="1:6" ht="38.25">
      <c r="A494" s="98" t="s">
        <v>281</v>
      </c>
      <c r="B494" s="31"/>
      <c r="C494" s="26" t="s">
        <v>282</v>
      </c>
      <c r="D494" s="103">
        <f aca="true" t="shared" si="32" ref="D494:E497">D495</f>
        <v>100</v>
      </c>
      <c r="E494" s="103">
        <f t="shared" si="32"/>
        <v>1155.4</v>
      </c>
      <c r="F494" s="13">
        <f t="shared" si="31"/>
        <v>1055.4</v>
      </c>
    </row>
    <row r="495" spans="1:6" ht="25.5">
      <c r="A495" s="23" t="s">
        <v>317</v>
      </c>
      <c r="B495" s="31"/>
      <c r="C495" s="29" t="s">
        <v>283</v>
      </c>
      <c r="D495" s="18">
        <f t="shared" si="32"/>
        <v>100</v>
      </c>
      <c r="E495" s="18">
        <f t="shared" si="32"/>
        <v>1155.4</v>
      </c>
      <c r="F495" s="13">
        <f t="shared" si="31"/>
        <v>1055.4</v>
      </c>
    </row>
    <row r="496" spans="1:6" ht="25.5">
      <c r="A496" s="23" t="s">
        <v>315</v>
      </c>
      <c r="B496" s="31"/>
      <c r="C496" s="29" t="s">
        <v>316</v>
      </c>
      <c r="D496" s="18">
        <f t="shared" si="32"/>
        <v>100</v>
      </c>
      <c r="E496" s="18">
        <f t="shared" si="32"/>
        <v>1155.4</v>
      </c>
      <c r="F496" s="13">
        <f t="shared" si="31"/>
        <v>1055.4</v>
      </c>
    </row>
    <row r="497" spans="1:6" ht="12" customHeight="1">
      <c r="A497" s="23"/>
      <c r="B497" s="31">
        <v>200</v>
      </c>
      <c r="C497" s="29" t="s">
        <v>65</v>
      </c>
      <c r="D497" s="18">
        <f t="shared" si="32"/>
        <v>100</v>
      </c>
      <c r="E497" s="18">
        <f t="shared" si="32"/>
        <v>1155.4</v>
      </c>
      <c r="F497" s="13">
        <f t="shared" si="31"/>
        <v>1055.4</v>
      </c>
    </row>
    <row r="498" spans="1:6" ht="12.75" hidden="1">
      <c r="A498" s="23"/>
      <c r="B498" s="31">
        <v>240</v>
      </c>
      <c r="C498" s="30" t="s">
        <v>66</v>
      </c>
      <c r="D498" s="18">
        <v>100</v>
      </c>
      <c r="E498" s="18">
        <v>1155.4</v>
      </c>
      <c r="F498" s="13">
        <f t="shared" si="31"/>
        <v>1055.4</v>
      </c>
    </row>
    <row r="499" spans="1:6" ht="63.75">
      <c r="A499" s="98" t="s">
        <v>734</v>
      </c>
      <c r="B499" s="31"/>
      <c r="C499" s="26" t="s">
        <v>737</v>
      </c>
      <c r="D499" s="18">
        <f aca="true" t="shared" si="33" ref="D499:E502">D500</f>
        <v>0</v>
      </c>
      <c r="E499" s="18">
        <f t="shared" si="33"/>
        <v>5</v>
      </c>
      <c r="F499" s="13">
        <f t="shared" si="31"/>
        <v>5</v>
      </c>
    </row>
    <row r="500" spans="1:6" ht="38.25">
      <c r="A500" s="50" t="s">
        <v>913</v>
      </c>
      <c r="B500" s="31"/>
      <c r="C500" s="29" t="s">
        <v>966</v>
      </c>
      <c r="D500" s="18">
        <f t="shared" si="33"/>
        <v>0</v>
      </c>
      <c r="E500" s="18">
        <f t="shared" si="33"/>
        <v>5</v>
      </c>
      <c r="F500" s="13">
        <f t="shared" si="31"/>
        <v>5</v>
      </c>
    </row>
    <row r="501" spans="1:6" ht="38.25">
      <c r="A501" s="50" t="s">
        <v>736</v>
      </c>
      <c r="B501" s="31"/>
      <c r="C501" s="29" t="s">
        <v>735</v>
      </c>
      <c r="D501" s="18">
        <f t="shared" si="33"/>
        <v>0</v>
      </c>
      <c r="E501" s="18">
        <f t="shared" si="33"/>
        <v>5</v>
      </c>
      <c r="F501" s="13">
        <f t="shared" si="31"/>
        <v>5</v>
      </c>
    </row>
    <row r="502" spans="1:6" ht="12.75">
      <c r="A502" s="23"/>
      <c r="B502" s="31">
        <v>200</v>
      </c>
      <c r="C502" s="29" t="s">
        <v>65</v>
      </c>
      <c r="D502" s="18">
        <f t="shared" si="33"/>
        <v>0</v>
      </c>
      <c r="E502" s="18">
        <f t="shared" si="33"/>
        <v>5</v>
      </c>
      <c r="F502" s="13">
        <f t="shared" si="31"/>
        <v>5</v>
      </c>
    </row>
    <row r="503" spans="1:6" ht="12.75" hidden="1">
      <c r="A503" s="23"/>
      <c r="B503" s="31">
        <v>240</v>
      </c>
      <c r="C503" s="30" t="s">
        <v>66</v>
      </c>
      <c r="D503" s="18">
        <v>0</v>
      </c>
      <c r="E503" s="18">
        <v>5</v>
      </c>
      <c r="F503" s="13">
        <f t="shared" si="31"/>
        <v>5</v>
      </c>
    </row>
    <row r="504" spans="1:8" s="63" customFormat="1" ht="26.25" customHeight="1">
      <c r="A504" s="25"/>
      <c r="B504" s="25"/>
      <c r="C504" s="26" t="s">
        <v>181</v>
      </c>
      <c r="D504" s="19">
        <f>D505+D531+D573</f>
        <v>14903.1</v>
      </c>
      <c r="E504" s="19">
        <f>E505+E531+E573</f>
        <v>8827.928</v>
      </c>
      <c r="F504" s="13">
        <f t="shared" si="31"/>
        <v>-6075.1720000000005</v>
      </c>
      <c r="H504" s="64"/>
    </row>
    <row r="505" spans="1:6" ht="25.5">
      <c r="A505" s="28" t="s">
        <v>263</v>
      </c>
      <c r="B505" s="27"/>
      <c r="C505" s="29" t="s">
        <v>59</v>
      </c>
      <c r="D505" s="13">
        <f>D506+D509+D512+D520+D523+D528</f>
        <v>7994.3</v>
      </c>
      <c r="E505" s="13">
        <f>E506+E509+E512+E520+E523+E528</f>
        <v>5845.228</v>
      </c>
      <c r="F505" s="13">
        <f t="shared" si="31"/>
        <v>-2149.072</v>
      </c>
    </row>
    <row r="506" spans="1:6" ht="12.75">
      <c r="A506" s="28" t="s">
        <v>264</v>
      </c>
      <c r="B506" s="27"/>
      <c r="C506" s="30" t="s">
        <v>182</v>
      </c>
      <c r="D506" s="13">
        <f>D507</f>
        <v>1748.8</v>
      </c>
      <c r="E506" s="13">
        <f>E507</f>
        <v>1817.188</v>
      </c>
      <c r="F506" s="13">
        <f t="shared" si="31"/>
        <v>68.38800000000015</v>
      </c>
    </row>
    <row r="507" spans="1:6" ht="37.5" customHeight="1">
      <c r="A507" s="31"/>
      <c r="B507" s="31">
        <v>100</v>
      </c>
      <c r="C507" s="29" t="s">
        <v>60</v>
      </c>
      <c r="D507" s="13">
        <f>D508</f>
        <v>1748.8</v>
      </c>
      <c r="E507" s="13">
        <f>E508</f>
        <v>1817.188</v>
      </c>
      <c r="F507" s="13">
        <f t="shared" si="31"/>
        <v>68.38800000000015</v>
      </c>
    </row>
    <row r="508" spans="1:6" ht="25.5" hidden="1">
      <c r="A508" s="31"/>
      <c r="B508" s="31">
        <v>120</v>
      </c>
      <c r="C508" s="29" t="s">
        <v>61</v>
      </c>
      <c r="D508" s="13">
        <v>1748.8</v>
      </c>
      <c r="E508" s="13">
        <f>(1311.2+396)*1.04+41.7</f>
        <v>1817.188</v>
      </c>
      <c r="F508" s="13">
        <f t="shared" si="31"/>
        <v>68.38800000000015</v>
      </c>
    </row>
    <row r="509" spans="1:6" ht="25.5">
      <c r="A509" s="28" t="s">
        <v>265</v>
      </c>
      <c r="B509" s="27"/>
      <c r="C509" s="29" t="s">
        <v>64</v>
      </c>
      <c r="D509" s="13">
        <f>D510</f>
        <v>2247.2</v>
      </c>
      <c r="E509" s="13">
        <f>E510</f>
        <v>0.04000000000007731</v>
      </c>
      <c r="F509" s="13">
        <f t="shared" si="31"/>
        <v>-2247.16</v>
      </c>
    </row>
    <row r="510" spans="1:6" ht="37.5" customHeight="1">
      <c r="A510" s="31"/>
      <c r="B510" s="31">
        <v>100</v>
      </c>
      <c r="C510" s="29" t="s">
        <v>60</v>
      </c>
      <c r="D510" s="13">
        <f>D511</f>
        <v>2247.2</v>
      </c>
      <c r="E510" s="13">
        <f>E511</f>
        <v>0.04000000000007731</v>
      </c>
      <c r="F510" s="13">
        <f t="shared" si="31"/>
        <v>-2247.16</v>
      </c>
    </row>
    <row r="511" spans="1:6" ht="25.5" hidden="1">
      <c r="A511" s="31"/>
      <c r="B511" s="31">
        <v>120</v>
      </c>
      <c r="C511" s="29" t="s">
        <v>61</v>
      </c>
      <c r="D511" s="13">
        <v>2247.2</v>
      </c>
      <c r="E511" s="13">
        <f>((20+15)*1.302*12)-546.8</f>
        <v>0.04000000000007731</v>
      </c>
      <c r="F511" s="13">
        <f t="shared" si="31"/>
        <v>-2247.16</v>
      </c>
    </row>
    <row r="512" spans="1:6" ht="25.5">
      <c r="A512" s="28" t="s">
        <v>266</v>
      </c>
      <c r="B512" s="27"/>
      <c r="C512" s="29" t="s">
        <v>261</v>
      </c>
      <c r="D512" s="13">
        <f>D513+D515+D517</f>
        <v>1922</v>
      </c>
      <c r="E512" s="13">
        <f>E513+E515+E517</f>
        <v>1917.1</v>
      </c>
      <c r="F512" s="13">
        <f t="shared" si="31"/>
        <v>-4.900000000000091</v>
      </c>
    </row>
    <row r="513" spans="1:6" ht="38.25">
      <c r="A513" s="31"/>
      <c r="B513" s="31">
        <v>100</v>
      </c>
      <c r="C513" s="29" t="s">
        <v>60</v>
      </c>
      <c r="D513" s="13">
        <f>D514</f>
        <v>1637.2</v>
      </c>
      <c r="E513" s="13">
        <f>E514</f>
        <v>1674</v>
      </c>
      <c r="F513" s="13">
        <f t="shared" si="31"/>
        <v>36.799999999999955</v>
      </c>
    </row>
    <row r="514" spans="1:6" ht="25.5" hidden="1">
      <c r="A514" s="31"/>
      <c r="B514" s="31">
        <v>120</v>
      </c>
      <c r="C514" s="29" t="s">
        <v>61</v>
      </c>
      <c r="D514" s="13">
        <v>1637.2</v>
      </c>
      <c r="E514" s="13">
        <v>1674</v>
      </c>
      <c r="F514" s="13">
        <f t="shared" si="31"/>
        <v>36.799999999999955</v>
      </c>
    </row>
    <row r="515" spans="1:6" ht="12" customHeight="1">
      <c r="A515" s="31"/>
      <c r="B515" s="31">
        <v>200</v>
      </c>
      <c r="C515" s="29" t="s">
        <v>65</v>
      </c>
      <c r="D515" s="13">
        <f>D516</f>
        <v>283.5</v>
      </c>
      <c r="E515" s="13">
        <f>E516</f>
        <v>240.6</v>
      </c>
      <c r="F515" s="13">
        <f t="shared" si="31"/>
        <v>-42.900000000000006</v>
      </c>
    </row>
    <row r="516" spans="1:6" ht="25.5" hidden="1">
      <c r="A516" s="31"/>
      <c r="B516" s="31">
        <v>240</v>
      </c>
      <c r="C516" s="29" t="s">
        <v>66</v>
      </c>
      <c r="D516" s="13">
        <v>283.5</v>
      </c>
      <c r="E516" s="13">
        <v>240.6</v>
      </c>
      <c r="F516" s="13">
        <f t="shared" si="31"/>
        <v>-42.900000000000006</v>
      </c>
    </row>
    <row r="517" spans="1:6" ht="12.75">
      <c r="A517" s="31"/>
      <c r="B517" s="31">
        <v>800</v>
      </c>
      <c r="C517" s="29" t="s">
        <v>67</v>
      </c>
      <c r="D517" s="13">
        <f>D518+D519</f>
        <v>1.3</v>
      </c>
      <c r="E517" s="13">
        <f>E518+E519</f>
        <v>2.5</v>
      </c>
      <c r="F517" s="13">
        <f t="shared" si="31"/>
        <v>1.2</v>
      </c>
    </row>
    <row r="518" spans="1:6" ht="12.75" hidden="1">
      <c r="A518" s="31"/>
      <c r="B518" s="31">
        <v>830</v>
      </c>
      <c r="C518" s="29" t="s">
        <v>68</v>
      </c>
      <c r="D518" s="13">
        <v>0</v>
      </c>
      <c r="E518" s="13">
        <v>0</v>
      </c>
      <c r="F518" s="13">
        <f t="shared" si="31"/>
        <v>0</v>
      </c>
    </row>
    <row r="519" spans="1:6" ht="12.75" hidden="1">
      <c r="A519" s="31"/>
      <c r="B519" s="31">
        <v>850</v>
      </c>
      <c r="C519" s="29" t="s">
        <v>69</v>
      </c>
      <c r="D519" s="13">
        <v>1.3</v>
      </c>
      <c r="E519" s="13">
        <v>2.5</v>
      </c>
      <c r="F519" s="13">
        <f t="shared" si="31"/>
        <v>1.2</v>
      </c>
    </row>
    <row r="520" spans="1:6" ht="12.75">
      <c r="A520" s="28" t="s">
        <v>267</v>
      </c>
      <c r="B520" s="27"/>
      <c r="C520" s="29" t="s">
        <v>76</v>
      </c>
      <c r="D520" s="13">
        <f>D521</f>
        <v>955.8</v>
      </c>
      <c r="E520" s="13">
        <f>E521</f>
        <v>994.6</v>
      </c>
      <c r="F520" s="13">
        <f t="shared" si="31"/>
        <v>38.80000000000007</v>
      </c>
    </row>
    <row r="521" spans="1:6" ht="38.25">
      <c r="A521" s="31"/>
      <c r="B521" s="31">
        <v>100</v>
      </c>
      <c r="C521" s="29" t="s">
        <v>60</v>
      </c>
      <c r="D521" s="13">
        <f>D522</f>
        <v>955.8</v>
      </c>
      <c r="E521" s="13">
        <f>E522</f>
        <v>994.6</v>
      </c>
      <c r="F521" s="13">
        <f t="shared" si="31"/>
        <v>38.80000000000007</v>
      </c>
    </row>
    <row r="522" spans="1:6" ht="25.5" hidden="1">
      <c r="A522" s="31"/>
      <c r="B522" s="31">
        <v>120</v>
      </c>
      <c r="C522" s="29" t="s">
        <v>61</v>
      </c>
      <c r="D522" s="13">
        <v>955.8</v>
      </c>
      <c r="E522" s="13">
        <v>994.6</v>
      </c>
      <c r="F522" s="13">
        <f t="shared" si="31"/>
        <v>38.80000000000007</v>
      </c>
    </row>
    <row r="523" spans="1:6" ht="25.5">
      <c r="A523" s="28" t="s">
        <v>268</v>
      </c>
      <c r="B523" s="27"/>
      <c r="C523" s="29" t="s">
        <v>262</v>
      </c>
      <c r="D523" s="13">
        <f>D524+D526</f>
        <v>892.5</v>
      </c>
      <c r="E523" s="13">
        <f>E524+E526</f>
        <v>1116.3</v>
      </c>
      <c r="F523" s="13">
        <f t="shared" si="31"/>
        <v>223.79999999999995</v>
      </c>
    </row>
    <row r="524" spans="1:6" ht="37.5" customHeight="1">
      <c r="A524" s="31"/>
      <c r="B524" s="31">
        <v>100</v>
      </c>
      <c r="C524" s="29" t="s">
        <v>60</v>
      </c>
      <c r="D524" s="13">
        <f>D525</f>
        <v>861.4</v>
      </c>
      <c r="E524" s="13">
        <f>E525</f>
        <v>895.9</v>
      </c>
      <c r="F524" s="13">
        <f t="shared" si="31"/>
        <v>34.5</v>
      </c>
    </row>
    <row r="525" spans="1:6" ht="25.5" hidden="1">
      <c r="A525" s="31"/>
      <c r="B525" s="31">
        <v>120</v>
      </c>
      <c r="C525" s="29" t="s">
        <v>61</v>
      </c>
      <c r="D525" s="13">
        <v>861.4</v>
      </c>
      <c r="E525" s="13">
        <v>895.9</v>
      </c>
      <c r="F525" s="13">
        <f t="shared" si="31"/>
        <v>34.5</v>
      </c>
    </row>
    <row r="526" spans="1:6" ht="12" customHeight="1">
      <c r="A526" s="31"/>
      <c r="B526" s="31">
        <v>200</v>
      </c>
      <c r="C526" s="29" t="s">
        <v>65</v>
      </c>
      <c r="D526" s="13">
        <f>D527</f>
        <v>31.1</v>
      </c>
      <c r="E526" s="13">
        <f>E527</f>
        <v>220.4</v>
      </c>
      <c r="F526" s="13">
        <f t="shared" si="31"/>
        <v>189.3</v>
      </c>
    </row>
    <row r="527" spans="1:6" ht="25.5" hidden="1">
      <c r="A527" s="31"/>
      <c r="B527" s="31">
        <v>240</v>
      </c>
      <c r="C527" s="29" t="s">
        <v>66</v>
      </c>
      <c r="D527" s="13">
        <v>31.1</v>
      </c>
      <c r="E527" s="13">
        <f>31.4+189</f>
        <v>220.4</v>
      </c>
      <c r="F527" s="13">
        <f t="shared" si="31"/>
        <v>189.3</v>
      </c>
    </row>
    <row r="528" spans="1:6" ht="12.75">
      <c r="A528" s="28" t="s">
        <v>269</v>
      </c>
      <c r="B528" s="27"/>
      <c r="C528" s="30" t="s">
        <v>70</v>
      </c>
      <c r="D528" s="13">
        <f>D529</f>
        <v>228</v>
      </c>
      <c r="E528" s="13">
        <f>E529</f>
        <v>0</v>
      </c>
      <c r="F528" s="13">
        <f t="shared" si="31"/>
        <v>-228</v>
      </c>
    </row>
    <row r="529" spans="1:6" ht="38.25">
      <c r="A529" s="31"/>
      <c r="B529" s="31">
        <v>100</v>
      </c>
      <c r="C529" s="29" t="s">
        <v>60</v>
      </c>
      <c r="D529" s="13">
        <f>D530</f>
        <v>228</v>
      </c>
      <c r="E529" s="13">
        <f>E530</f>
        <v>0</v>
      </c>
      <c r="F529" s="13">
        <f t="shared" si="31"/>
        <v>-228</v>
      </c>
    </row>
    <row r="530" spans="1:6" ht="25.5" hidden="1">
      <c r="A530" s="31"/>
      <c r="B530" s="31">
        <v>120</v>
      </c>
      <c r="C530" s="29" t="s">
        <v>61</v>
      </c>
      <c r="D530" s="13">
        <v>228</v>
      </c>
      <c r="E530" s="13">
        <f>228-228</f>
        <v>0</v>
      </c>
      <c r="F530" s="13">
        <f t="shared" si="31"/>
        <v>-228</v>
      </c>
    </row>
    <row r="531" spans="1:6" ht="38.25">
      <c r="A531" s="28" t="s">
        <v>270</v>
      </c>
      <c r="B531" s="31"/>
      <c r="C531" s="29" t="s">
        <v>77</v>
      </c>
      <c r="D531" s="13">
        <f>D532+D535+D538+D544+D548+D563+D566+D557+D560+D541</f>
        <v>6899.700000000001</v>
      </c>
      <c r="E531" s="13">
        <f>E532+E535+E538+E544+E548+E563+E566+E557+E560+E541+E551+E554</f>
        <v>2973.7000000000003</v>
      </c>
      <c r="F531" s="13">
        <f aca="true" t="shared" si="34" ref="F531:F576">E531-D531</f>
        <v>-3926.0000000000005</v>
      </c>
    </row>
    <row r="532" spans="1:6" ht="38.25">
      <c r="A532" s="28" t="s">
        <v>271</v>
      </c>
      <c r="B532" s="31"/>
      <c r="C532" s="29" t="s">
        <v>71</v>
      </c>
      <c r="D532" s="13">
        <f>D533</f>
        <v>50</v>
      </c>
      <c r="E532" s="13">
        <f>E533</f>
        <v>71</v>
      </c>
      <c r="F532" s="13">
        <f t="shared" si="34"/>
        <v>21</v>
      </c>
    </row>
    <row r="533" spans="1:6" ht="12.75">
      <c r="A533" s="31"/>
      <c r="B533" s="31">
        <v>200</v>
      </c>
      <c r="C533" s="29" t="s">
        <v>65</v>
      </c>
      <c r="D533" s="13">
        <f>D534</f>
        <v>50</v>
      </c>
      <c r="E533" s="13">
        <f>E534</f>
        <v>71</v>
      </c>
      <c r="F533" s="13">
        <f t="shared" si="34"/>
        <v>21</v>
      </c>
    </row>
    <row r="534" spans="1:6" ht="25.5" hidden="1">
      <c r="A534" s="31"/>
      <c r="B534" s="31">
        <v>240</v>
      </c>
      <c r="C534" s="29" t="s">
        <v>66</v>
      </c>
      <c r="D534" s="13">
        <v>50</v>
      </c>
      <c r="E534" s="13">
        <f>50+21</f>
        <v>71</v>
      </c>
      <c r="F534" s="13">
        <f t="shared" si="34"/>
        <v>21</v>
      </c>
    </row>
    <row r="535" spans="1:6" ht="25.5">
      <c r="A535" s="28" t="s">
        <v>272</v>
      </c>
      <c r="B535" s="31"/>
      <c r="C535" s="29" t="s">
        <v>92</v>
      </c>
      <c r="D535" s="13">
        <f>D536</f>
        <v>40</v>
      </c>
      <c r="E535" s="13">
        <f>E536</f>
        <v>0</v>
      </c>
      <c r="F535" s="13">
        <f t="shared" si="34"/>
        <v>-40</v>
      </c>
    </row>
    <row r="536" spans="1:6" ht="12.75">
      <c r="A536" s="31"/>
      <c r="B536" s="31">
        <v>200</v>
      </c>
      <c r="C536" s="29" t="s">
        <v>65</v>
      </c>
      <c r="D536" s="13">
        <f>D537</f>
        <v>40</v>
      </c>
      <c r="E536" s="13">
        <f>E537</f>
        <v>0</v>
      </c>
      <c r="F536" s="13">
        <f t="shared" si="34"/>
        <v>-40</v>
      </c>
    </row>
    <row r="537" spans="1:6" ht="25.5" hidden="1">
      <c r="A537" s="31"/>
      <c r="B537" s="31">
        <v>240</v>
      </c>
      <c r="C537" s="29" t="s">
        <v>66</v>
      </c>
      <c r="D537" s="13">
        <v>40</v>
      </c>
      <c r="E537" s="13">
        <v>0</v>
      </c>
      <c r="F537" s="13">
        <f t="shared" si="34"/>
        <v>-40</v>
      </c>
    </row>
    <row r="538" spans="1:6" ht="25.5">
      <c r="A538" s="28" t="s">
        <v>273</v>
      </c>
      <c r="B538" s="31"/>
      <c r="C538" s="29" t="s">
        <v>93</v>
      </c>
      <c r="D538" s="13">
        <f>D539</f>
        <v>30</v>
      </c>
      <c r="E538" s="13">
        <f>E539</f>
        <v>37</v>
      </c>
      <c r="F538" s="13">
        <f t="shared" si="34"/>
        <v>7</v>
      </c>
    </row>
    <row r="539" spans="1:6" ht="12" customHeight="1">
      <c r="A539" s="31"/>
      <c r="B539" s="31">
        <v>200</v>
      </c>
      <c r="C539" s="29" t="s">
        <v>65</v>
      </c>
      <c r="D539" s="13">
        <f>D540</f>
        <v>30</v>
      </c>
      <c r="E539" s="13">
        <f>E540</f>
        <v>37</v>
      </c>
      <c r="F539" s="13">
        <f t="shared" si="34"/>
        <v>7</v>
      </c>
    </row>
    <row r="540" spans="1:6" ht="25.5" hidden="1">
      <c r="A540" s="31"/>
      <c r="B540" s="31">
        <v>240</v>
      </c>
      <c r="C540" s="29" t="s">
        <v>66</v>
      </c>
      <c r="D540" s="13">
        <v>30</v>
      </c>
      <c r="E540" s="13">
        <f>30+7</f>
        <v>37</v>
      </c>
      <c r="F540" s="13">
        <f t="shared" si="34"/>
        <v>7</v>
      </c>
    </row>
    <row r="541" spans="1:6" ht="25.5">
      <c r="A541" s="28" t="s">
        <v>776</v>
      </c>
      <c r="B541" s="34"/>
      <c r="C541" s="29" t="s">
        <v>777</v>
      </c>
      <c r="D541" s="13">
        <f>D542</f>
        <v>0</v>
      </c>
      <c r="E541" s="13">
        <f>E542</f>
        <v>27</v>
      </c>
      <c r="F541" s="13">
        <f t="shared" si="34"/>
        <v>27</v>
      </c>
    </row>
    <row r="542" spans="1:6" ht="12.75">
      <c r="A542" s="34"/>
      <c r="B542" s="34">
        <v>800</v>
      </c>
      <c r="C542" s="29" t="s">
        <v>67</v>
      </c>
      <c r="D542" s="13">
        <f>D543</f>
        <v>0</v>
      </c>
      <c r="E542" s="13">
        <f>E543</f>
        <v>27</v>
      </c>
      <c r="F542" s="13">
        <f t="shared" si="34"/>
        <v>27</v>
      </c>
    </row>
    <row r="543" spans="1:6" ht="12.75" hidden="1">
      <c r="A543" s="34"/>
      <c r="B543" s="31">
        <v>850</v>
      </c>
      <c r="C543" s="29" t="s">
        <v>69</v>
      </c>
      <c r="D543" s="13">
        <v>0</v>
      </c>
      <c r="E543" s="13">
        <v>27</v>
      </c>
      <c r="F543" s="13">
        <f t="shared" si="34"/>
        <v>27</v>
      </c>
    </row>
    <row r="544" spans="1:6" ht="38.25">
      <c r="A544" s="43" t="s">
        <v>274</v>
      </c>
      <c r="B544" s="34"/>
      <c r="C544" s="29" t="s">
        <v>94</v>
      </c>
      <c r="D544" s="13">
        <f>D545</f>
        <v>200</v>
      </c>
      <c r="E544" s="13">
        <f>E545</f>
        <v>699.8</v>
      </c>
      <c r="F544" s="13">
        <f t="shared" si="34"/>
        <v>499.79999999999995</v>
      </c>
    </row>
    <row r="545" spans="1:6" ht="12" customHeight="1">
      <c r="A545" s="34"/>
      <c r="B545" s="34">
        <v>800</v>
      </c>
      <c r="C545" s="29" t="s">
        <v>67</v>
      </c>
      <c r="D545" s="13">
        <f>D546+D547</f>
        <v>200</v>
      </c>
      <c r="E545" s="13">
        <f>E546+E547</f>
        <v>699.8</v>
      </c>
      <c r="F545" s="13">
        <f t="shared" si="34"/>
        <v>499.79999999999995</v>
      </c>
    </row>
    <row r="546" spans="1:6" ht="12.75" hidden="1">
      <c r="A546" s="34"/>
      <c r="B546" s="34">
        <v>830</v>
      </c>
      <c r="C546" s="30" t="s">
        <v>68</v>
      </c>
      <c r="D546" s="13">
        <v>200</v>
      </c>
      <c r="E546" s="13">
        <v>0</v>
      </c>
      <c r="F546" s="13">
        <f t="shared" si="34"/>
        <v>-200</v>
      </c>
    </row>
    <row r="547" spans="1:6" ht="12.75" hidden="1">
      <c r="A547" s="34"/>
      <c r="B547" s="34">
        <v>850</v>
      </c>
      <c r="C547" s="30" t="s">
        <v>69</v>
      </c>
      <c r="D547" s="13">
        <v>0</v>
      </c>
      <c r="E547" s="13">
        <v>699.8</v>
      </c>
      <c r="F547" s="13">
        <f t="shared" si="34"/>
        <v>699.8</v>
      </c>
    </row>
    <row r="548" spans="1:6" ht="25.5">
      <c r="A548" s="31" t="s">
        <v>275</v>
      </c>
      <c r="B548" s="31"/>
      <c r="C548" s="29" t="s">
        <v>230</v>
      </c>
      <c r="D548" s="13">
        <f>D550</f>
        <v>500</v>
      </c>
      <c r="E548" s="13">
        <f>E550</f>
        <v>300</v>
      </c>
      <c r="F548" s="13">
        <f t="shared" si="34"/>
        <v>-200</v>
      </c>
    </row>
    <row r="549" spans="1:6" ht="11.25" customHeight="1">
      <c r="A549" s="31"/>
      <c r="B549" s="31">
        <v>800</v>
      </c>
      <c r="C549" s="29" t="s">
        <v>67</v>
      </c>
      <c r="D549" s="13">
        <f>D550</f>
        <v>500</v>
      </c>
      <c r="E549" s="13">
        <f>E550</f>
        <v>300</v>
      </c>
      <c r="F549" s="13">
        <f t="shared" si="34"/>
        <v>-200</v>
      </c>
    </row>
    <row r="550" spans="1:6" ht="12.75" hidden="1">
      <c r="A550" s="31"/>
      <c r="B550" s="31">
        <v>870</v>
      </c>
      <c r="C550" s="30" t="s">
        <v>84</v>
      </c>
      <c r="D550" s="13">
        <v>500</v>
      </c>
      <c r="E550" s="13">
        <v>300</v>
      </c>
      <c r="F550" s="13">
        <f t="shared" si="34"/>
        <v>-200</v>
      </c>
    </row>
    <row r="551" spans="1:6" ht="38.25">
      <c r="A551" s="31" t="s">
        <v>973</v>
      </c>
      <c r="B551" s="31"/>
      <c r="C551" s="29" t="s">
        <v>974</v>
      </c>
      <c r="D551" s="13">
        <f>D552</f>
        <v>0</v>
      </c>
      <c r="E551" s="13">
        <f>E552</f>
        <v>88.3</v>
      </c>
      <c r="F551" s="13">
        <f t="shared" si="34"/>
        <v>88.3</v>
      </c>
    </row>
    <row r="552" spans="1:6" ht="12.75">
      <c r="A552" s="31"/>
      <c r="B552" s="34">
        <v>800</v>
      </c>
      <c r="C552" s="29" t="s">
        <v>67</v>
      </c>
      <c r="D552" s="13">
        <f>D553</f>
        <v>0</v>
      </c>
      <c r="E552" s="13">
        <f>E553</f>
        <v>88.3</v>
      </c>
      <c r="F552" s="13">
        <f t="shared" si="34"/>
        <v>88.3</v>
      </c>
    </row>
    <row r="553" spans="1:6" ht="12.75" hidden="1">
      <c r="A553" s="31"/>
      <c r="B553" s="34">
        <v>850</v>
      </c>
      <c r="C553" s="30" t="s">
        <v>69</v>
      </c>
      <c r="D553" s="13">
        <v>0</v>
      </c>
      <c r="E553" s="13">
        <v>88.3</v>
      </c>
      <c r="F553" s="13">
        <f t="shared" si="34"/>
        <v>88.3</v>
      </c>
    </row>
    <row r="554" spans="1:6" ht="51">
      <c r="A554" s="28" t="s">
        <v>975</v>
      </c>
      <c r="B554" s="38"/>
      <c r="C554" s="39" t="s">
        <v>976</v>
      </c>
      <c r="D554" s="13">
        <f>D555</f>
        <v>0</v>
      </c>
      <c r="E554" s="13">
        <f>E555</f>
        <v>150</v>
      </c>
      <c r="F554" s="13">
        <f t="shared" si="34"/>
        <v>150</v>
      </c>
    </row>
    <row r="555" spans="1:6" ht="12.75">
      <c r="A555" s="38"/>
      <c r="B555" s="31">
        <v>200</v>
      </c>
      <c r="C555" s="29" t="s">
        <v>65</v>
      </c>
      <c r="D555" s="13">
        <f>D556</f>
        <v>0</v>
      </c>
      <c r="E555" s="13">
        <f>E556</f>
        <v>150</v>
      </c>
      <c r="F555" s="13">
        <f t="shared" si="34"/>
        <v>150</v>
      </c>
    </row>
    <row r="556" spans="1:6" ht="25.5" hidden="1">
      <c r="A556" s="38"/>
      <c r="B556" s="31">
        <v>240</v>
      </c>
      <c r="C556" s="29" t="s">
        <v>66</v>
      </c>
      <c r="D556" s="13">
        <v>0</v>
      </c>
      <c r="E556" s="13">
        <v>150</v>
      </c>
      <c r="F556" s="13">
        <f t="shared" si="34"/>
        <v>150</v>
      </c>
    </row>
    <row r="557" spans="1:6" ht="51">
      <c r="A557" s="34" t="s">
        <v>539</v>
      </c>
      <c r="B557" s="46"/>
      <c r="C557" s="162" t="s">
        <v>540</v>
      </c>
      <c r="D557" s="13">
        <f>D558</f>
        <v>4739.3</v>
      </c>
      <c r="E557" s="13">
        <f>E558</f>
        <v>0</v>
      </c>
      <c r="F557" s="13">
        <f t="shared" si="34"/>
        <v>-4739.3</v>
      </c>
    </row>
    <row r="558" spans="1:6" ht="12.75">
      <c r="A558" s="31"/>
      <c r="B558" s="31">
        <v>200</v>
      </c>
      <c r="C558" s="29" t="s">
        <v>65</v>
      </c>
      <c r="D558" s="13">
        <f>D559</f>
        <v>4739.3</v>
      </c>
      <c r="E558" s="13">
        <f>E559</f>
        <v>0</v>
      </c>
      <c r="F558" s="13">
        <f t="shared" si="34"/>
        <v>-4739.3</v>
      </c>
    </row>
    <row r="559" spans="1:6" ht="25.5" hidden="1">
      <c r="A559" s="31"/>
      <c r="B559" s="31">
        <v>240</v>
      </c>
      <c r="C559" s="29" t="s">
        <v>66</v>
      </c>
      <c r="D559" s="13">
        <v>4739.3</v>
      </c>
      <c r="E559" s="13">
        <v>0</v>
      </c>
      <c r="F559" s="13">
        <f t="shared" si="34"/>
        <v>-4739.3</v>
      </c>
    </row>
    <row r="560" spans="1:6" ht="51">
      <c r="A560" s="61" t="s">
        <v>28</v>
      </c>
      <c r="B560" s="46"/>
      <c r="C560" s="39" t="s">
        <v>27</v>
      </c>
      <c r="D560" s="13">
        <f>D561</f>
        <v>25</v>
      </c>
      <c r="E560" s="13">
        <f>E561</f>
        <v>25</v>
      </c>
      <c r="F560" s="13">
        <f t="shared" si="34"/>
        <v>0</v>
      </c>
    </row>
    <row r="561" spans="1:6" ht="12.75">
      <c r="A561" s="38"/>
      <c r="B561" s="31">
        <v>300</v>
      </c>
      <c r="C561" s="39" t="s">
        <v>155</v>
      </c>
      <c r="D561" s="13">
        <f>D562</f>
        <v>25</v>
      </c>
      <c r="E561" s="13">
        <f>E562</f>
        <v>25</v>
      </c>
      <c r="F561" s="13">
        <f t="shared" si="34"/>
        <v>0</v>
      </c>
    </row>
    <row r="562" spans="1:6" ht="16.5" customHeight="1" hidden="1">
      <c r="A562" s="38"/>
      <c r="B562" s="38">
        <v>320</v>
      </c>
      <c r="C562" s="39" t="s">
        <v>41</v>
      </c>
      <c r="D562" s="13">
        <v>25</v>
      </c>
      <c r="E562" s="13">
        <v>25</v>
      </c>
      <c r="F562" s="13">
        <f t="shared" si="34"/>
        <v>0</v>
      </c>
    </row>
    <row r="563" spans="1:6" ht="25.5">
      <c r="A563" s="28" t="s">
        <v>276</v>
      </c>
      <c r="B563" s="31"/>
      <c r="C563" s="39" t="s">
        <v>154</v>
      </c>
      <c r="D563" s="13">
        <f>D564</f>
        <v>457.5</v>
      </c>
      <c r="E563" s="13">
        <f>E564</f>
        <v>717.7</v>
      </c>
      <c r="F563" s="13">
        <f t="shared" si="34"/>
        <v>260.20000000000005</v>
      </c>
    </row>
    <row r="564" spans="1:6" ht="12.75">
      <c r="A564" s="31"/>
      <c r="B564" s="31">
        <v>300</v>
      </c>
      <c r="C564" s="39" t="s">
        <v>155</v>
      </c>
      <c r="D564" s="13">
        <f>D565</f>
        <v>457.5</v>
      </c>
      <c r="E564" s="13">
        <f>E565</f>
        <v>717.7</v>
      </c>
      <c r="F564" s="13">
        <f t="shared" si="34"/>
        <v>260.20000000000005</v>
      </c>
    </row>
    <row r="565" spans="1:6" ht="12.75" hidden="1">
      <c r="A565" s="31"/>
      <c r="B565" s="31">
        <v>310</v>
      </c>
      <c r="C565" s="29" t="s">
        <v>156</v>
      </c>
      <c r="D565" s="13">
        <v>457.5</v>
      </c>
      <c r="E565" s="13">
        <v>717.7</v>
      </c>
      <c r="F565" s="13">
        <f t="shared" si="34"/>
        <v>260.20000000000005</v>
      </c>
    </row>
    <row r="566" spans="1:6" ht="51">
      <c r="A566" s="61" t="s">
        <v>277</v>
      </c>
      <c r="B566" s="46"/>
      <c r="C566" s="29" t="s">
        <v>78</v>
      </c>
      <c r="D566" s="13">
        <f>D567+D570</f>
        <v>857.9</v>
      </c>
      <c r="E566" s="13">
        <f>E567+E570</f>
        <v>857.9</v>
      </c>
      <c r="F566" s="13">
        <f t="shared" si="34"/>
        <v>0</v>
      </c>
    </row>
    <row r="567" spans="1:6" ht="38.25">
      <c r="A567" s="28" t="s">
        <v>278</v>
      </c>
      <c r="B567" s="31"/>
      <c r="C567" s="29" t="s">
        <v>79</v>
      </c>
      <c r="D567" s="13">
        <f>D568</f>
        <v>181.9</v>
      </c>
      <c r="E567" s="13">
        <f>E568</f>
        <v>181.9</v>
      </c>
      <c r="F567" s="13">
        <f t="shared" si="34"/>
        <v>0</v>
      </c>
    </row>
    <row r="568" spans="1:6" ht="12" customHeight="1">
      <c r="A568" s="38"/>
      <c r="B568" s="38">
        <v>500</v>
      </c>
      <c r="C568" s="39" t="s">
        <v>80</v>
      </c>
      <c r="D568" s="13">
        <f>D569</f>
        <v>181.9</v>
      </c>
      <c r="E568" s="13">
        <f>E569</f>
        <v>181.9</v>
      </c>
      <c r="F568" s="13">
        <f t="shared" si="34"/>
        <v>0</v>
      </c>
    </row>
    <row r="569" spans="1:6" ht="12.75" hidden="1">
      <c r="A569" s="38"/>
      <c r="B569" s="38">
        <v>540</v>
      </c>
      <c r="C569" s="39" t="s">
        <v>50</v>
      </c>
      <c r="D569" s="13">
        <v>181.9</v>
      </c>
      <c r="E569" s="13">
        <v>181.9</v>
      </c>
      <c r="F569" s="13">
        <f t="shared" si="34"/>
        <v>0</v>
      </c>
    </row>
    <row r="570" spans="1:6" ht="63.75">
      <c r="A570" s="52" t="s">
        <v>298</v>
      </c>
      <c r="B570" s="38"/>
      <c r="C570" s="39" t="s">
        <v>158</v>
      </c>
      <c r="D570" s="13">
        <f>D571</f>
        <v>676</v>
      </c>
      <c r="E570" s="13">
        <f>E571</f>
        <v>676</v>
      </c>
      <c r="F570" s="13">
        <f t="shared" si="34"/>
        <v>0</v>
      </c>
    </row>
    <row r="571" spans="1:6" ht="12" customHeight="1">
      <c r="A571" s="38"/>
      <c r="B571" s="38">
        <v>500</v>
      </c>
      <c r="C571" s="39" t="s">
        <v>80</v>
      </c>
      <c r="D571" s="13">
        <f>D572</f>
        <v>676</v>
      </c>
      <c r="E571" s="13">
        <f>E572</f>
        <v>676</v>
      </c>
      <c r="F571" s="13">
        <f t="shared" si="34"/>
        <v>0</v>
      </c>
    </row>
    <row r="572" spans="1:6" ht="12.75" hidden="1">
      <c r="A572" s="38"/>
      <c r="B572" s="38">
        <v>540</v>
      </c>
      <c r="C572" s="39" t="s">
        <v>50</v>
      </c>
      <c r="D572" s="13">
        <v>676</v>
      </c>
      <c r="E572" s="13">
        <v>676</v>
      </c>
      <c r="F572" s="13">
        <f t="shared" si="34"/>
        <v>0</v>
      </c>
    </row>
    <row r="573" spans="1:6" ht="12.75">
      <c r="A573" s="52" t="s">
        <v>286</v>
      </c>
      <c r="B573" s="42"/>
      <c r="C573" s="74" t="s">
        <v>290</v>
      </c>
      <c r="D573" s="13">
        <f aca="true" t="shared" si="35" ref="D573:E575">D574</f>
        <v>9.1</v>
      </c>
      <c r="E573" s="13">
        <f t="shared" si="35"/>
        <v>9</v>
      </c>
      <c r="F573" s="13">
        <f t="shared" si="34"/>
        <v>-0.09999999999999964</v>
      </c>
    </row>
    <row r="574" spans="1:6" ht="38.25">
      <c r="A574" s="52" t="s">
        <v>287</v>
      </c>
      <c r="B574" s="38"/>
      <c r="C574" s="39" t="s">
        <v>285</v>
      </c>
      <c r="D574" s="13">
        <f t="shared" si="35"/>
        <v>9.1</v>
      </c>
      <c r="E574" s="13">
        <f t="shared" si="35"/>
        <v>9</v>
      </c>
      <c r="F574" s="13">
        <f t="shared" si="34"/>
        <v>-0.09999999999999964</v>
      </c>
    </row>
    <row r="575" spans="1:6" ht="11.25" customHeight="1">
      <c r="A575" s="38"/>
      <c r="B575" s="38">
        <v>700</v>
      </c>
      <c r="C575" s="39" t="s">
        <v>291</v>
      </c>
      <c r="D575" s="13">
        <f t="shared" si="35"/>
        <v>9.1</v>
      </c>
      <c r="E575" s="13">
        <f t="shared" si="35"/>
        <v>9</v>
      </c>
      <c r="F575" s="13">
        <f t="shared" si="34"/>
        <v>-0.09999999999999964</v>
      </c>
    </row>
    <row r="576" spans="1:6" ht="12.75" hidden="1">
      <c r="A576" s="38"/>
      <c r="B576" s="38">
        <v>730</v>
      </c>
      <c r="C576" s="39" t="s">
        <v>290</v>
      </c>
      <c r="D576" s="13">
        <v>9.1</v>
      </c>
      <c r="E576" s="13">
        <v>9</v>
      </c>
      <c r="F576" s="13">
        <f t="shared" si="34"/>
        <v>-0.09999999999999964</v>
      </c>
    </row>
    <row r="577" spans="1:6" ht="12.75">
      <c r="A577" s="31"/>
      <c r="B577" s="31"/>
      <c r="C577" s="29"/>
      <c r="D577" s="13"/>
      <c r="E577" s="13"/>
      <c r="F577" s="13">
        <f aca="true" t="shared" si="36" ref="F577:F582">E577-D577</f>
        <v>0</v>
      </c>
    </row>
    <row r="578" spans="1:6" ht="12.75">
      <c r="A578" s="31"/>
      <c r="B578" s="31"/>
      <c r="C578" s="25" t="s">
        <v>164</v>
      </c>
      <c r="D578" s="19">
        <f>D15+D83+D120+D133+D235+D293+D456+D465+D504+D494+D499</f>
        <v>152266.80000000002</v>
      </c>
      <c r="E578" s="19">
        <f>E15+E83+E120+E133+E235+E293+E456+E465+E504+E494+E499</f>
        <v>161198.02800000002</v>
      </c>
      <c r="F578" s="13">
        <f t="shared" si="36"/>
        <v>8931.228000000003</v>
      </c>
    </row>
    <row r="579" spans="1:6" ht="12.75">
      <c r="A579" s="31"/>
      <c r="B579" s="31"/>
      <c r="C579" s="25"/>
      <c r="D579" s="19"/>
      <c r="E579" s="19"/>
      <c r="F579" s="13">
        <f t="shared" si="36"/>
        <v>0</v>
      </c>
    </row>
    <row r="580" spans="1:6" ht="12.75">
      <c r="A580" s="25"/>
      <c r="B580" s="25"/>
      <c r="C580" s="25" t="s">
        <v>165</v>
      </c>
      <c r="D580" s="19">
        <v>3806.7</v>
      </c>
      <c r="E580" s="19">
        <v>0</v>
      </c>
      <c r="F580" s="13">
        <f t="shared" si="36"/>
        <v>-3806.7</v>
      </c>
    </row>
    <row r="581" spans="1:6" ht="12.75">
      <c r="A581" s="27"/>
      <c r="B581" s="27"/>
      <c r="C581" s="25"/>
      <c r="D581" s="13"/>
      <c r="E581" s="13"/>
      <c r="F581" s="13">
        <f t="shared" si="36"/>
        <v>0</v>
      </c>
    </row>
    <row r="582" spans="1:6" ht="12.75">
      <c r="A582" s="27"/>
      <c r="B582" s="27"/>
      <c r="C582" s="25" t="s">
        <v>166</v>
      </c>
      <c r="D582" s="19">
        <f>D578+D580</f>
        <v>156073.50000000003</v>
      </c>
      <c r="E582" s="19">
        <f>E578+E580</f>
        <v>161198.02800000002</v>
      </c>
      <c r="F582" s="13">
        <f t="shared" si="36"/>
        <v>5124.527999999991</v>
      </c>
    </row>
    <row r="584" spans="4:8" ht="12.75">
      <c r="D584" s="62"/>
      <c r="E584" s="62"/>
      <c r="F584" s="62"/>
      <c r="G584" s="62"/>
      <c r="H584" s="81"/>
    </row>
    <row r="585" spans="3:7" ht="12.75">
      <c r="C585" s="63" t="s">
        <v>167</v>
      </c>
      <c r="D585" s="64">
        <v>162073.5</v>
      </c>
      <c r="E585" s="64">
        <v>167198</v>
      </c>
      <c r="F585" s="64"/>
      <c r="G585" s="65"/>
    </row>
    <row r="586" spans="3:8" ht="12.75">
      <c r="C586" s="63"/>
      <c r="D586" s="64"/>
      <c r="E586" s="64"/>
      <c r="F586" s="65"/>
      <c r="G586" s="65"/>
      <c r="H586" s="65"/>
    </row>
    <row r="587" spans="3:9" ht="12.75">
      <c r="C587" s="63" t="s">
        <v>168</v>
      </c>
      <c r="D587" s="64">
        <f>D585-D582</f>
        <v>5999.999999999971</v>
      </c>
      <c r="E587" s="64">
        <f>E585-E582</f>
        <v>5999.97199999998</v>
      </c>
      <c r="F587" s="64"/>
      <c r="G587" s="65"/>
      <c r="I587" s="65"/>
    </row>
    <row r="588" spans="4:7" ht="12.75">
      <c r="D588" s="65"/>
      <c r="E588" s="65"/>
      <c r="F588" s="65"/>
      <c r="G588" s="65"/>
    </row>
    <row r="589" spans="3:5" ht="15.75">
      <c r="C589" s="282"/>
      <c r="D589" s="65"/>
      <c r="E589" s="281"/>
    </row>
    <row r="590" spans="3:5" ht="15.75">
      <c r="C590" s="282"/>
      <c r="E590" s="64"/>
    </row>
    <row r="591" spans="4:6" ht="12.75">
      <c r="D591" s="65"/>
      <c r="F591" s="65"/>
    </row>
  </sheetData>
  <sheetProtection/>
  <mergeCells count="8">
    <mergeCell ref="E2:F2"/>
    <mergeCell ref="A7:F10"/>
    <mergeCell ref="A13:A14"/>
    <mergeCell ref="B13:B14"/>
    <mergeCell ref="C13:C14"/>
    <mergeCell ref="D13:D14"/>
    <mergeCell ref="E13:E14"/>
    <mergeCell ref="F13:F14"/>
  </mergeCells>
  <printOptions/>
  <pageMargins left="1.1811023622047245" right="0.3937007874015748" top="0.7480314960629921" bottom="0.35433070866141736" header="0" footer="0"/>
  <pageSetup fitToHeight="10" fitToWidth="1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397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4.375" style="21" customWidth="1"/>
    <col min="2" max="2" width="9.625" style="21" customWidth="1"/>
    <col min="3" max="3" width="54.25390625" style="21" customWidth="1"/>
    <col min="4" max="4" width="0.12890625" style="21" hidden="1" customWidth="1"/>
    <col min="5" max="5" width="16.125" style="21" customWidth="1"/>
    <col min="6" max="6" width="15.125" style="21" customWidth="1"/>
    <col min="7" max="7" width="7.125" style="21" customWidth="1"/>
    <col min="8" max="10" width="9.125" style="21" customWidth="1"/>
    <col min="11" max="11" width="12.375" style="21" customWidth="1"/>
    <col min="12" max="16384" width="9.125" style="21" customWidth="1"/>
  </cols>
  <sheetData>
    <row r="1" spans="4:7" ht="12.75">
      <c r="D1" s="21" t="s">
        <v>330</v>
      </c>
      <c r="E1" s="324" t="s">
        <v>545</v>
      </c>
      <c r="F1" s="324"/>
      <c r="G1" s="298"/>
    </row>
    <row r="2" spans="4:7" ht="12.75">
      <c r="D2" s="21" t="s">
        <v>529</v>
      </c>
      <c r="E2" s="324" t="s">
        <v>585</v>
      </c>
      <c r="F2" s="324"/>
      <c r="G2" s="298"/>
    </row>
    <row r="3" spans="4:7" ht="12.75">
      <c r="D3" s="21" t="s">
        <v>43</v>
      </c>
      <c r="E3" s="324" t="s">
        <v>705</v>
      </c>
      <c r="F3" s="324"/>
      <c r="G3" s="298"/>
    </row>
    <row r="4" spans="4:7" ht="12.75">
      <c r="D4" s="21" t="s">
        <v>530</v>
      </c>
      <c r="F4" s="165" t="s">
        <v>1008</v>
      </c>
      <c r="G4" s="298"/>
    </row>
    <row r="6" spans="1:5" ht="12.75">
      <c r="A6" s="325" t="s">
        <v>922</v>
      </c>
      <c r="B6" s="325"/>
      <c r="C6" s="325"/>
      <c r="D6" s="325"/>
      <c r="E6" s="325"/>
    </row>
    <row r="7" spans="1:5" ht="12.75">
      <c r="A7" s="325"/>
      <c r="B7" s="325"/>
      <c r="C7" s="325"/>
      <c r="D7" s="325"/>
      <c r="E7" s="325"/>
    </row>
    <row r="8" spans="1:5" ht="12.75">
      <c r="A8" s="325"/>
      <c r="B8" s="325"/>
      <c r="C8" s="325"/>
      <c r="D8" s="325"/>
      <c r="E8" s="325"/>
    </row>
    <row r="9" spans="1:5" ht="12.75">
      <c r="A9" s="325"/>
      <c r="B9" s="325"/>
      <c r="C9" s="325"/>
      <c r="D9" s="325"/>
      <c r="E9" s="325"/>
    </row>
    <row r="11" spans="5:6" ht="12.75">
      <c r="E11" s="22"/>
      <c r="F11" s="22"/>
    </row>
    <row r="12" spans="1:6" ht="12.75">
      <c r="A12" s="326" t="s">
        <v>52</v>
      </c>
      <c r="B12" s="326" t="s">
        <v>53</v>
      </c>
      <c r="C12" s="326" t="s">
        <v>54</v>
      </c>
      <c r="D12" s="151"/>
      <c r="E12" s="326" t="s">
        <v>554</v>
      </c>
      <c r="F12" s="326" t="s">
        <v>923</v>
      </c>
    </row>
    <row r="13" spans="1:6" ht="12.75">
      <c r="A13" s="327"/>
      <c r="B13" s="327"/>
      <c r="C13" s="327"/>
      <c r="D13" s="23"/>
      <c r="E13" s="327"/>
      <c r="F13" s="327"/>
    </row>
    <row r="14" spans="1:6" ht="25.5">
      <c r="A14" s="44" t="s">
        <v>183</v>
      </c>
      <c r="B14" s="31"/>
      <c r="C14" s="26" t="s">
        <v>145</v>
      </c>
      <c r="D14" s="152"/>
      <c r="E14" s="19">
        <f>E15+E26+E34</f>
        <v>26387.7</v>
      </c>
      <c r="F14" s="19">
        <f>F15+F26+F34</f>
        <v>26287.7</v>
      </c>
    </row>
    <row r="15" spans="1:6" ht="25.5">
      <c r="A15" s="28" t="s">
        <v>184</v>
      </c>
      <c r="B15" s="31"/>
      <c r="C15" s="29" t="s">
        <v>146</v>
      </c>
      <c r="D15" s="27" t="e">
        <f>D17</f>
        <v>#REF!</v>
      </c>
      <c r="E15" s="13">
        <f>E16</f>
        <v>5310.5</v>
      </c>
      <c r="F15" s="13">
        <f>F16</f>
        <v>5310.5</v>
      </c>
    </row>
    <row r="16" spans="1:6" ht="51">
      <c r="A16" s="28" t="s">
        <v>782</v>
      </c>
      <c r="B16" s="31"/>
      <c r="C16" s="29" t="s">
        <v>789</v>
      </c>
      <c r="D16" s="27"/>
      <c r="E16" s="13">
        <f>E17+E20+E23</f>
        <v>5310.5</v>
      </c>
      <c r="F16" s="13">
        <f>F17+F20+F23</f>
        <v>5310.5</v>
      </c>
    </row>
    <row r="17" spans="1:6" ht="38.25">
      <c r="A17" s="28" t="s">
        <v>185</v>
      </c>
      <c r="B17" s="31"/>
      <c r="C17" s="39" t="s">
        <v>4</v>
      </c>
      <c r="D17" s="27" t="e">
        <f>#REF!</f>
        <v>#REF!</v>
      </c>
      <c r="E17" s="13">
        <f>E18</f>
        <v>2198.8</v>
      </c>
      <c r="F17" s="13">
        <f>F18</f>
        <v>2198.8</v>
      </c>
    </row>
    <row r="18" spans="1:6" ht="36" customHeight="1">
      <c r="A18" s="31"/>
      <c r="B18" s="38">
        <v>600</v>
      </c>
      <c r="C18" s="39" t="s">
        <v>89</v>
      </c>
      <c r="D18" s="27">
        <v>3177.8</v>
      </c>
      <c r="E18" s="13">
        <f>E19</f>
        <v>2198.8</v>
      </c>
      <c r="F18" s="13">
        <f>F19</f>
        <v>2198.8</v>
      </c>
    </row>
    <row r="19" spans="1:6" ht="12.75" hidden="1">
      <c r="A19" s="31"/>
      <c r="B19" s="38">
        <v>610</v>
      </c>
      <c r="C19" s="39" t="s">
        <v>118</v>
      </c>
      <c r="D19" s="27"/>
      <c r="E19" s="13">
        <v>2198.8</v>
      </c>
      <c r="F19" s="13">
        <v>2198.8</v>
      </c>
    </row>
    <row r="20" spans="1:6" ht="38.25">
      <c r="A20" s="28" t="s">
        <v>2</v>
      </c>
      <c r="B20" s="38"/>
      <c r="C20" s="39" t="s">
        <v>6</v>
      </c>
      <c r="D20" s="27"/>
      <c r="E20" s="13">
        <f>E21</f>
        <v>2871.7</v>
      </c>
      <c r="F20" s="13">
        <f>F21</f>
        <v>2871.7</v>
      </c>
    </row>
    <row r="21" spans="1:6" ht="37.5" customHeight="1">
      <c r="A21" s="31"/>
      <c r="B21" s="38">
        <v>600</v>
      </c>
      <c r="C21" s="39" t="s">
        <v>89</v>
      </c>
      <c r="D21" s="27"/>
      <c r="E21" s="13">
        <f>E22</f>
        <v>2871.7</v>
      </c>
      <c r="F21" s="13">
        <f>F22</f>
        <v>2871.7</v>
      </c>
    </row>
    <row r="22" spans="1:6" ht="12.75" hidden="1">
      <c r="A22" s="31"/>
      <c r="B22" s="38">
        <v>610</v>
      </c>
      <c r="C22" s="39" t="s">
        <v>118</v>
      </c>
      <c r="D22" s="27"/>
      <c r="E22" s="13">
        <v>2871.7</v>
      </c>
      <c r="F22" s="13">
        <v>2871.7</v>
      </c>
    </row>
    <row r="23" spans="1:6" ht="25.5">
      <c r="A23" s="52" t="s">
        <v>786</v>
      </c>
      <c r="B23" s="38"/>
      <c r="C23" s="39" t="s">
        <v>532</v>
      </c>
      <c r="D23" s="27"/>
      <c r="E23" s="13">
        <f>E24</f>
        <v>240</v>
      </c>
      <c r="F23" s="13">
        <f>F24</f>
        <v>240</v>
      </c>
    </row>
    <row r="24" spans="1:6" ht="38.25">
      <c r="A24" s="31"/>
      <c r="B24" s="38">
        <v>600</v>
      </c>
      <c r="C24" s="39" t="s">
        <v>89</v>
      </c>
      <c r="D24" s="27"/>
      <c r="E24" s="13">
        <f>E25</f>
        <v>240</v>
      </c>
      <c r="F24" s="13">
        <f>F25</f>
        <v>240</v>
      </c>
    </row>
    <row r="25" spans="1:6" ht="12.75" hidden="1">
      <c r="A25" s="31"/>
      <c r="B25" s="38">
        <v>610</v>
      </c>
      <c r="C25" s="39" t="s">
        <v>118</v>
      </c>
      <c r="D25" s="27"/>
      <c r="E25" s="13">
        <v>240</v>
      </c>
      <c r="F25" s="13">
        <v>240</v>
      </c>
    </row>
    <row r="26" spans="1:6" ht="25.5">
      <c r="A26" s="28" t="s">
        <v>186</v>
      </c>
      <c r="B26" s="31"/>
      <c r="C26" s="29" t="s">
        <v>147</v>
      </c>
      <c r="D26" s="152" t="e">
        <f>#REF!</f>
        <v>#REF!</v>
      </c>
      <c r="E26" s="13">
        <f>E27</f>
        <v>8734</v>
      </c>
      <c r="F26" s="13">
        <f>F27</f>
        <v>8734</v>
      </c>
    </row>
    <row r="27" spans="1:6" ht="38.25">
      <c r="A27" s="28" t="s">
        <v>787</v>
      </c>
      <c r="B27" s="31"/>
      <c r="C27" s="29" t="s">
        <v>788</v>
      </c>
      <c r="D27" s="152"/>
      <c r="E27" s="13">
        <f>E28+E31</f>
        <v>8734</v>
      </c>
      <c r="F27" s="13">
        <f>F28+F31</f>
        <v>8734</v>
      </c>
    </row>
    <row r="28" spans="1:6" ht="31.5" customHeight="1">
      <c r="A28" s="28" t="s">
        <v>187</v>
      </c>
      <c r="B28" s="31"/>
      <c r="C28" s="29" t="s">
        <v>7</v>
      </c>
      <c r="D28" s="152">
        <f>D29</f>
        <v>4621.6</v>
      </c>
      <c r="E28" s="13">
        <f>E29</f>
        <v>8306.9</v>
      </c>
      <c r="F28" s="13">
        <f>F29</f>
        <v>8306.9</v>
      </c>
    </row>
    <row r="29" spans="1:6" ht="25.5">
      <c r="A29" s="31"/>
      <c r="B29" s="31">
        <v>600</v>
      </c>
      <c r="C29" s="39" t="s">
        <v>148</v>
      </c>
      <c r="D29" s="152">
        <v>4621.6</v>
      </c>
      <c r="E29" s="13">
        <f>E30</f>
        <v>8306.9</v>
      </c>
      <c r="F29" s="13">
        <f>F30</f>
        <v>8306.9</v>
      </c>
    </row>
    <row r="30" spans="1:6" ht="12.75" hidden="1">
      <c r="A30" s="31"/>
      <c r="B30" s="31">
        <v>610</v>
      </c>
      <c r="C30" s="47" t="s">
        <v>118</v>
      </c>
      <c r="D30" s="152"/>
      <c r="E30" s="13">
        <v>8306.9</v>
      </c>
      <c r="F30" s="13">
        <v>8306.9</v>
      </c>
    </row>
    <row r="31" spans="1:6" ht="25.5">
      <c r="A31" s="52" t="s">
        <v>791</v>
      </c>
      <c r="B31" s="38"/>
      <c r="C31" s="39" t="s">
        <v>532</v>
      </c>
      <c r="D31" s="152"/>
      <c r="E31" s="13">
        <f>E32</f>
        <v>427.1</v>
      </c>
      <c r="F31" s="13">
        <f>F32</f>
        <v>427.1</v>
      </c>
    </row>
    <row r="32" spans="1:6" ht="38.25">
      <c r="A32" s="31"/>
      <c r="B32" s="38">
        <v>600</v>
      </c>
      <c r="C32" s="39" t="s">
        <v>89</v>
      </c>
      <c r="D32" s="152"/>
      <c r="E32" s="13">
        <f>E33</f>
        <v>427.1</v>
      </c>
      <c r="F32" s="13">
        <f>F33</f>
        <v>427.1</v>
      </c>
    </row>
    <row r="33" spans="1:6" ht="12.75" hidden="1">
      <c r="A33" s="31"/>
      <c r="B33" s="38">
        <v>610</v>
      </c>
      <c r="C33" s="39" t="s">
        <v>118</v>
      </c>
      <c r="D33" s="152"/>
      <c r="E33" s="13">
        <v>427.1</v>
      </c>
      <c r="F33" s="13">
        <v>427.1</v>
      </c>
    </row>
    <row r="34" spans="1:6" ht="25.5">
      <c r="A34" s="28" t="s">
        <v>188</v>
      </c>
      <c r="B34" s="31"/>
      <c r="C34" s="29" t="s">
        <v>149</v>
      </c>
      <c r="D34" s="152" t="e">
        <f>D60</f>
        <v>#REF!</v>
      </c>
      <c r="E34" s="13">
        <f>E35+E48+E52+E59</f>
        <v>12343.2</v>
      </c>
      <c r="F34" s="13">
        <f>F35+F48+F52+F59</f>
        <v>12243.2</v>
      </c>
    </row>
    <row r="35" spans="1:6" ht="25.5">
      <c r="A35" s="28" t="s">
        <v>793</v>
      </c>
      <c r="B35" s="31"/>
      <c r="C35" s="29" t="s">
        <v>792</v>
      </c>
      <c r="D35" s="152"/>
      <c r="E35" s="13">
        <f>E36+E39+E42+E45</f>
        <v>600</v>
      </c>
      <c r="F35" s="13">
        <f>F36+F39+F42+F45</f>
        <v>500</v>
      </c>
    </row>
    <row r="36" spans="1:6" ht="25.5">
      <c r="A36" s="28" t="s">
        <v>794</v>
      </c>
      <c r="B36" s="38"/>
      <c r="C36" s="39" t="s">
        <v>798</v>
      </c>
      <c r="D36" s="152"/>
      <c r="E36" s="13">
        <f>E37</f>
        <v>150</v>
      </c>
      <c r="F36" s="13">
        <f>F37</f>
        <v>150</v>
      </c>
    </row>
    <row r="37" spans="1:6" ht="38.25">
      <c r="A37" s="31"/>
      <c r="B37" s="38">
        <v>600</v>
      </c>
      <c r="C37" s="39" t="s">
        <v>89</v>
      </c>
      <c r="D37" s="152"/>
      <c r="E37" s="13">
        <f>E38</f>
        <v>150</v>
      </c>
      <c r="F37" s="13">
        <f>F38</f>
        <v>150</v>
      </c>
    </row>
    <row r="38" spans="1:6" ht="12.75" hidden="1">
      <c r="A38" s="31"/>
      <c r="B38" s="38">
        <v>610</v>
      </c>
      <c r="C38" s="39" t="s">
        <v>118</v>
      </c>
      <c r="D38" s="152"/>
      <c r="E38" s="13">
        <v>150</v>
      </c>
      <c r="F38" s="13">
        <v>150</v>
      </c>
    </row>
    <row r="39" spans="1:6" ht="12.75">
      <c r="A39" s="28" t="s">
        <v>795</v>
      </c>
      <c r="B39" s="38"/>
      <c r="C39" s="39" t="s">
        <v>799</v>
      </c>
      <c r="D39" s="152"/>
      <c r="E39" s="13">
        <f>E40</f>
        <v>150</v>
      </c>
      <c r="F39" s="13">
        <f>F40</f>
        <v>100</v>
      </c>
    </row>
    <row r="40" spans="1:6" ht="38.25">
      <c r="A40" s="31"/>
      <c r="B40" s="38">
        <v>600</v>
      </c>
      <c r="C40" s="39" t="s">
        <v>89</v>
      </c>
      <c r="D40" s="152"/>
      <c r="E40" s="13">
        <f>E41</f>
        <v>150</v>
      </c>
      <c r="F40" s="13">
        <f>F41</f>
        <v>100</v>
      </c>
    </row>
    <row r="41" spans="1:6" ht="12.75" hidden="1">
      <c r="A41" s="31"/>
      <c r="B41" s="38">
        <v>610</v>
      </c>
      <c r="C41" s="39" t="s">
        <v>118</v>
      </c>
      <c r="D41" s="152"/>
      <c r="E41" s="13">
        <v>150</v>
      </c>
      <c r="F41" s="13">
        <v>100</v>
      </c>
    </row>
    <row r="42" spans="1:6" ht="25.5">
      <c r="A42" s="28" t="s">
        <v>796</v>
      </c>
      <c r="B42" s="38"/>
      <c r="C42" s="39" t="s">
        <v>800</v>
      </c>
      <c r="D42" s="152"/>
      <c r="E42" s="13">
        <f>E43</f>
        <v>200</v>
      </c>
      <c r="F42" s="13">
        <f>F43</f>
        <v>150</v>
      </c>
    </row>
    <row r="43" spans="1:6" ht="38.25">
      <c r="A43" s="31"/>
      <c r="B43" s="38">
        <v>600</v>
      </c>
      <c r="C43" s="39" t="s">
        <v>89</v>
      </c>
      <c r="D43" s="152"/>
      <c r="E43" s="13">
        <f>E44</f>
        <v>200</v>
      </c>
      <c r="F43" s="13">
        <f>F44</f>
        <v>150</v>
      </c>
    </row>
    <row r="44" spans="1:6" ht="12.75" hidden="1">
      <c r="A44" s="31"/>
      <c r="B44" s="38">
        <v>610</v>
      </c>
      <c r="C44" s="39" t="s">
        <v>118</v>
      </c>
      <c r="D44" s="152"/>
      <c r="E44" s="13">
        <v>200</v>
      </c>
      <c r="F44" s="13">
        <v>150</v>
      </c>
    </row>
    <row r="45" spans="1:6" ht="12.75">
      <c r="A45" s="28" t="s">
        <v>797</v>
      </c>
      <c r="B45" s="38"/>
      <c r="C45" s="39" t="s">
        <v>801</v>
      </c>
      <c r="D45" s="152"/>
      <c r="E45" s="13">
        <f>E46</f>
        <v>100</v>
      </c>
      <c r="F45" s="13">
        <f>F46</f>
        <v>100</v>
      </c>
    </row>
    <row r="46" spans="1:6" ht="38.25">
      <c r="A46" s="31"/>
      <c r="B46" s="38">
        <v>600</v>
      </c>
      <c r="C46" s="39" t="s">
        <v>89</v>
      </c>
      <c r="D46" s="152"/>
      <c r="E46" s="13">
        <f>E47</f>
        <v>100</v>
      </c>
      <c r="F46" s="13">
        <f>F47</f>
        <v>100</v>
      </c>
    </row>
    <row r="47" spans="1:6" ht="12.75" hidden="1">
      <c r="A47" s="28"/>
      <c r="B47" s="38">
        <v>610</v>
      </c>
      <c r="C47" s="39" t="s">
        <v>118</v>
      </c>
      <c r="D47" s="152"/>
      <c r="E47" s="13">
        <v>100</v>
      </c>
      <c r="F47" s="13">
        <v>100</v>
      </c>
    </row>
    <row r="48" spans="1:6" ht="12.75">
      <c r="A48" s="28" t="s">
        <v>803</v>
      </c>
      <c r="B48" s="38"/>
      <c r="C48" s="39" t="s">
        <v>802</v>
      </c>
      <c r="D48" s="152"/>
      <c r="E48" s="13">
        <f aca="true" t="shared" si="0" ref="E48:F50">E49</f>
        <v>4960.6</v>
      </c>
      <c r="F48" s="13">
        <f t="shared" si="0"/>
        <v>4960.6</v>
      </c>
    </row>
    <row r="49" spans="1:6" ht="25.5">
      <c r="A49" s="28" t="s">
        <v>189</v>
      </c>
      <c r="B49" s="38"/>
      <c r="C49" s="39" t="s">
        <v>8</v>
      </c>
      <c r="D49" s="152"/>
      <c r="E49" s="13">
        <f t="shared" si="0"/>
        <v>4960.6</v>
      </c>
      <c r="F49" s="13">
        <f t="shared" si="0"/>
        <v>4960.6</v>
      </c>
    </row>
    <row r="50" spans="1:6" ht="38.25">
      <c r="A50" s="31"/>
      <c r="B50" s="38">
        <v>600</v>
      </c>
      <c r="C50" s="39" t="s">
        <v>89</v>
      </c>
      <c r="D50" s="152"/>
      <c r="E50" s="13">
        <f t="shared" si="0"/>
        <v>4960.6</v>
      </c>
      <c r="F50" s="13">
        <f t="shared" si="0"/>
        <v>4960.6</v>
      </c>
    </row>
    <row r="51" spans="1:6" ht="12.75" hidden="1">
      <c r="A51" s="31"/>
      <c r="B51" s="38">
        <v>610</v>
      </c>
      <c r="C51" s="39" t="s">
        <v>118</v>
      </c>
      <c r="D51" s="152"/>
      <c r="E51" s="13">
        <v>4960.6</v>
      </c>
      <c r="F51" s="13">
        <v>4960.6</v>
      </c>
    </row>
    <row r="52" spans="1:6" ht="25.5">
      <c r="A52" s="28" t="s">
        <v>806</v>
      </c>
      <c r="B52" s="38"/>
      <c r="C52" s="39" t="s">
        <v>805</v>
      </c>
      <c r="D52" s="152"/>
      <c r="E52" s="13">
        <f>E53+E56</f>
        <v>132.5</v>
      </c>
      <c r="F52" s="13">
        <f>F53+F56</f>
        <v>132.5</v>
      </c>
    </row>
    <row r="53" spans="1:6" ht="12.75">
      <c r="A53" s="28" t="s">
        <v>809</v>
      </c>
      <c r="B53" s="38"/>
      <c r="C53" s="47" t="s">
        <v>807</v>
      </c>
      <c r="D53" s="152"/>
      <c r="E53" s="13">
        <f>E54</f>
        <v>50</v>
      </c>
      <c r="F53" s="13">
        <f>F54</f>
        <v>50</v>
      </c>
    </row>
    <row r="54" spans="1:6" ht="12.75">
      <c r="A54" s="31"/>
      <c r="B54" s="31">
        <v>200</v>
      </c>
      <c r="C54" s="29" t="s">
        <v>65</v>
      </c>
      <c r="D54" s="152"/>
      <c r="E54" s="13">
        <f>E55</f>
        <v>50</v>
      </c>
      <c r="F54" s="13">
        <f>F55</f>
        <v>50</v>
      </c>
    </row>
    <row r="55" spans="1:6" ht="12.75" hidden="1">
      <c r="A55" s="31"/>
      <c r="B55" s="38">
        <v>240</v>
      </c>
      <c r="C55" s="47" t="s">
        <v>66</v>
      </c>
      <c r="D55" s="152"/>
      <c r="E55" s="13">
        <v>50</v>
      </c>
      <c r="F55" s="13">
        <v>50</v>
      </c>
    </row>
    <row r="56" spans="1:6" ht="12.75">
      <c r="A56" s="28" t="s">
        <v>810</v>
      </c>
      <c r="B56" s="38"/>
      <c r="C56" s="47" t="s">
        <v>808</v>
      </c>
      <c r="D56" s="152"/>
      <c r="E56" s="13">
        <f>E57</f>
        <v>82.5</v>
      </c>
      <c r="F56" s="13">
        <f>F57</f>
        <v>82.5</v>
      </c>
    </row>
    <row r="57" spans="1:6" ht="12" customHeight="1">
      <c r="A57" s="31"/>
      <c r="B57" s="31">
        <v>200</v>
      </c>
      <c r="C57" s="29" t="s">
        <v>65</v>
      </c>
      <c r="D57" s="152"/>
      <c r="E57" s="13">
        <f>E58</f>
        <v>82.5</v>
      </c>
      <c r="F57" s="13">
        <f>F58</f>
        <v>82.5</v>
      </c>
    </row>
    <row r="58" spans="1:6" ht="12.75" hidden="1">
      <c r="A58" s="31"/>
      <c r="B58" s="38">
        <v>240</v>
      </c>
      <c r="C58" s="47" t="s">
        <v>66</v>
      </c>
      <c r="D58" s="152"/>
      <c r="E58" s="13">
        <v>82.5</v>
      </c>
      <c r="F58" s="13">
        <v>82.5</v>
      </c>
    </row>
    <row r="59" spans="1:6" ht="38.25">
      <c r="A59" s="28" t="s">
        <v>811</v>
      </c>
      <c r="B59" s="38"/>
      <c r="C59" s="39" t="s">
        <v>812</v>
      </c>
      <c r="D59" s="152"/>
      <c r="E59" s="13">
        <f>E60+E63</f>
        <v>6650.1</v>
      </c>
      <c r="F59" s="13">
        <f>F60+F63</f>
        <v>6650.1</v>
      </c>
    </row>
    <row r="60" spans="1:6" ht="38.25">
      <c r="A60" s="28" t="s">
        <v>813</v>
      </c>
      <c r="B60" s="31"/>
      <c r="C60" s="29" t="s">
        <v>10</v>
      </c>
      <c r="D60" s="152" t="e">
        <f>#REF!+#REF!+#REF!+#REF!+#REF!+#REF!</f>
        <v>#REF!</v>
      </c>
      <c r="E60" s="13">
        <f>E61</f>
        <v>6180.8</v>
      </c>
      <c r="F60" s="13">
        <f>F61</f>
        <v>6180.8</v>
      </c>
    </row>
    <row r="61" spans="1:6" ht="38.25">
      <c r="A61" s="31"/>
      <c r="B61" s="38">
        <v>600</v>
      </c>
      <c r="C61" s="39" t="s">
        <v>89</v>
      </c>
      <c r="D61" s="152"/>
      <c r="E61" s="13">
        <f>E62</f>
        <v>6180.8</v>
      </c>
      <c r="F61" s="13">
        <f>F62</f>
        <v>6180.8</v>
      </c>
    </row>
    <row r="62" spans="1:6" ht="12.75" hidden="1">
      <c r="A62" s="31"/>
      <c r="B62" s="38">
        <v>610</v>
      </c>
      <c r="C62" s="39" t="s">
        <v>118</v>
      </c>
      <c r="D62" s="152"/>
      <c r="E62" s="13">
        <v>6180.8</v>
      </c>
      <c r="F62" s="13">
        <v>6180.8</v>
      </c>
    </row>
    <row r="63" spans="1:6" ht="25.5">
      <c r="A63" s="52" t="s">
        <v>814</v>
      </c>
      <c r="B63" s="38"/>
      <c r="C63" s="39" t="s">
        <v>532</v>
      </c>
      <c r="D63" s="152"/>
      <c r="E63" s="13">
        <f>E64</f>
        <v>469.3</v>
      </c>
      <c r="F63" s="13">
        <f>F64</f>
        <v>469.3</v>
      </c>
    </row>
    <row r="64" spans="1:6" ht="38.25">
      <c r="A64" s="31"/>
      <c r="B64" s="38">
        <v>600</v>
      </c>
      <c r="C64" s="39" t="s">
        <v>89</v>
      </c>
      <c r="D64" s="152"/>
      <c r="E64" s="13">
        <f>E65</f>
        <v>469.3</v>
      </c>
      <c r="F64" s="13">
        <f>F65</f>
        <v>469.3</v>
      </c>
    </row>
    <row r="65" spans="1:6" ht="12.75" hidden="1">
      <c r="A65" s="31"/>
      <c r="B65" s="38">
        <v>610</v>
      </c>
      <c r="C65" s="39" t="s">
        <v>118</v>
      </c>
      <c r="D65" s="152"/>
      <c r="E65" s="13">
        <v>469.3</v>
      </c>
      <c r="F65" s="13">
        <v>469.3</v>
      </c>
    </row>
    <row r="66" spans="1:6" ht="38.25">
      <c r="A66" s="44" t="s">
        <v>192</v>
      </c>
      <c r="B66" s="38"/>
      <c r="C66" s="51" t="s">
        <v>730</v>
      </c>
      <c r="D66" s="152"/>
      <c r="E66" s="19">
        <f>E67+E76</f>
        <v>12616.900000000001</v>
      </c>
      <c r="F66" s="19">
        <f>F67+F76</f>
        <v>12716.900000000001</v>
      </c>
    </row>
    <row r="67" spans="1:6" ht="38.25">
      <c r="A67" s="28" t="s">
        <v>193</v>
      </c>
      <c r="B67" s="31"/>
      <c r="C67" s="29" t="s">
        <v>163</v>
      </c>
      <c r="D67" s="152" t="e">
        <f>#REF!+#REF!+#REF!</f>
        <v>#REF!</v>
      </c>
      <c r="E67" s="13">
        <f>E68</f>
        <v>8800.1</v>
      </c>
      <c r="F67" s="13">
        <f>F68</f>
        <v>8800.1</v>
      </c>
    </row>
    <row r="68" spans="1:6" ht="25.5">
      <c r="A68" s="28" t="s">
        <v>14</v>
      </c>
      <c r="B68" s="31"/>
      <c r="C68" s="29" t="s">
        <v>815</v>
      </c>
      <c r="D68" s="152"/>
      <c r="E68" s="13">
        <f>E69+E71+E73</f>
        <v>8800.1</v>
      </c>
      <c r="F68" s="13">
        <f>F69+F71+F73</f>
        <v>8800.1</v>
      </c>
    </row>
    <row r="69" spans="1:11" ht="51">
      <c r="A69" s="28" t="s">
        <v>15</v>
      </c>
      <c r="B69" s="31"/>
      <c r="C69" s="29" t="s">
        <v>11</v>
      </c>
      <c r="D69" s="152"/>
      <c r="E69" s="13">
        <f>E70</f>
        <v>4053.5</v>
      </c>
      <c r="F69" s="13">
        <f>F70</f>
        <v>4053.5</v>
      </c>
      <c r="K69" s="65"/>
    </row>
    <row r="70" spans="1:8" ht="25.5">
      <c r="A70" s="38"/>
      <c r="B70" s="38">
        <v>600</v>
      </c>
      <c r="C70" s="29" t="s">
        <v>148</v>
      </c>
      <c r="D70" s="13" t="e">
        <f>#REF!+#REF!+#REF!</f>
        <v>#REF!</v>
      </c>
      <c r="E70" s="20">
        <v>4053.5</v>
      </c>
      <c r="F70" s="20">
        <v>4053.5</v>
      </c>
      <c r="H70" s="80"/>
    </row>
    <row r="71" spans="1:8" ht="38.25">
      <c r="A71" s="52" t="s">
        <v>16</v>
      </c>
      <c r="B71" s="38"/>
      <c r="C71" s="39" t="s">
        <v>12</v>
      </c>
      <c r="D71" s="13"/>
      <c r="E71" s="20">
        <f>E72</f>
        <v>4234.2</v>
      </c>
      <c r="F71" s="20">
        <f>F72</f>
        <v>4234.2</v>
      </c>
      <c r="H71" s="80"/>
    </row>
    <row r="72" spans="1:6" ht="25.5">
      <c r="A72" s="38"/>
      <c r="B72" s="38">
        <v>600</v>
      </c>
      <c r="C72" s="29" t="s">
        <v>148</v>
      </c>
      <c r="D72" s="13"/>
      <c r="E72" s="20">
        <v>4234.2</v>
      </c>
      <c r="F72" s="20">
        <v>4234.2</v>
      </c>
    </row>
    <row r="73" spans="1:6" ht="25.5">
      <c r="A73" s="31" t="s">
        <v>825</v>
      </c>
      <c r="B73" s="38"/>
      <c r="C73" s="39" t="s">
        <v>824</v>
      </c>
      <c r="D73" s="152"/>
      <c r="E73" s="13">
        <f>E74</f>
        <v>512.4</v>
      </c>
      <c r="F73" s="13">
        <f>F74</f>
        <v>512.4</v>
      </c>
    </row>
    <row r="74" spans="1:6" ht="38.25">
      <c r="A74" s="31"/>
      <c r="B74" s="38">
        <v>600</v>
      </c>
      <c r="C74" s="39" t="s">
        <v>89</v>
      </c>
      <c r="D74" s="152"/>
      <c r="E74" s="13">
        <f>E75</f>
        <v>512.4</v>
      </c>
      <c r="F74" s="13">
        <f>F75</f>
        <v>512.4</v>
      </c>
    </row>
    <row r="75" spans="1:6" ht="12.75" hidden="1">
      <c r="A75" s="31"/>
      <c r="B75" s="38">
        <v>610</v>
      </c>
      <c r="C75" s="39" t="s">
        <v>118</v>
      </c>
      <c r="D75" s="152"/>
      <c r="E75" s="13">
        <v>512.4</v>
      </c>
      <c r="F75" s="13">
        <v>512.4</v>
      </c>
    </row>
    <row r="76" spans="1:6" ht="12.75">
      <c r="A76" s="28" t="s">
        <v>194</v>
      </c>
      <c r="B76" s="38"/>
      <c r="C76" s="39" t="s">
        <v>150</v>
      </c>
      <c r="D76" s="152"/>
      <c r="E76" s="13">
        <f>E78+E80+E83</f>
        <v>3816.8</v>
      </c>
      <c r="F76" s="13">
        <f>F78+F80+F83</f>
        <v>3916.8</v>
      </c>
    </row>
    <row r="77" spans="1:6" ht="38.25">
      <c r="A77" s="28" t="s">
        <v>818</v>
      </c>
      <c r="B77" s="38"/>
      <c r="C77" s="39" t="s">
        <v>817</v>
      </c>
      <c r="D77" s="152"/>
      <c r="E77" s="13">
        <f>E78+E80</f>
        <v>3716.8</v>
      </c>
      <c r="F77" s="13">
        <f>F78+F80</f>
        <v>3716.8</v>
      </c>
    </row>
    <row r="78" spans="1:6" ht="25.5">
      <c r="A78" s="28" t="s">
        <v>819</v>
      </c>
      <c r="B78" s="38"/>
      <c r="C78" s="39" t="s">
        <v>9</v>
      </c>
      <c r="D78" s="152"/>
      <c r="E78" s="13">
        <f>E79</f>
        <v>2165.8</v>
      </c>
      <c r="F78" s="13">
        <f>F79</f>
        <v>2165.8</v>
      </c>
    </row>
    <row r="79" spans="1:6" ht="38.25">
      <c r="A79" s="31"/>
      <c r="B79" s="38">
        <v>600</v>
      </c>
      <c r="C79" s="39" t="s">
        <v>89</v>
      </c>
      <c r="D79" s="152"/>
      <c r="E79" s="13">
        <v>2165.8</v>
      </c>
      <c r="F79" s="13">
        <v>2165.8</v>
      </c>
    </row>
    <row r="80" spans="1:6" ht="38.25">
      <c r="A80" s="28" t="s">
        <v>820</v>
      </c>
      <c r="B80" s="38"/>
      <c r="C80" s="39" t="s">
        <v>10</v>
      </c>
      <c r="D80" s="152"/>
      <c r="E80" s="13">
        <f>E81</f>
        <v>1551</v>
      </c>
      <c r="F80" s="13">
        <f>F81</f>
        <v>1551</v>
      </c>
    </row>
    <row r="81" spans="1:6" ht="38.25">
      <c r="A81" s="31"/>
      <c r="B81" s="38">
        <v>600</v>
      </c>
      <c r="C81" s="39" t="s">
        <v>89</v>
      </c>
      <c r="D81" s="152"/>
      <c r="E81" s="13">
        <v>1551</v>
      </c>
      <c r="F81" s="13">
        <v>1551</v>
      </c>
    </row>
    <row r="82" spans="1:6" ht="51">
      <c r="A82" s="28" t="s">
        <v>822</v>
      </c>
      <c r="B82" s="38"/>
      <c r="C82" s="39" t="s">
        <v>821</v>
      </c>
      <c r="D82" s="152"/>
      <c r="E82" s="13">
        <f>E83</f>
        <v>100</v>
      </c>
      <c r="F82" s="13">
        <f>F83</f>
        <v>200</v>
      </c>
    </row>
    <row r="83" spans="1:6" ht="12.75">
      <c r="A83" s="28" t="s">
        <v>823</v>
      </c>
      <c r="B83" s="38"/>
      <c r="C83" s="39" t="s">
        <v>151</v>
      </c>
      <c r="D83" s="152"/>
      <c r="E83" s="13">
        <f>E84</f>
        <v>100</v>
      </c>
      <c r="F83" s="13">
        <f>F84</f>
        <v>200</v>
      </c>
    </row>
    <row r="84" spans="1:11" ht="38.25">
      <c r="A84" s="31"/>
      <c r="B84" s="38">
        <v>600</v>
      </c>
      <c r="C84" s="39" t="s">
        <v>89</v>
      </c>
      <c r="D84" s="152"/>
      <c r="E84" s="13">
        <v>100</v>
      </c>
      <c r="F84" s="13">
        <v>200</v>
      </c>
      <c r="K84" s="65"/>
    </row>
    <row r="85" spans="1:6" ht="25.5">
      <c r="A85" s="44" t="s">
        <v>195</v>
      </c>
      <c r="B85" s="24"/>
      <c r="C85" s="26" t="s">
        <v>116</v>
      </c>
      <c r="D85" s="153"/>
      <c r="E85" s="17">
        <f aca="true" t="shared" si="1" ref="E85:F89">E86</f>
        <v>1000</v>
      </c>
      <c r="F85" s="17">
        <f t="shared" si="1"/>
        <v>1000</v>
      </c>
    </row>
    <row r="86" spans="1:6" ht="38.25">
      <c r="A86" s="34" t="s">
        <v>557</v>
      </c>
      <c r="B86" s="34"/>
      <c r="C86" s="29" t="s">
        <v>556</v>
      </c>
      <c r="D86" s="13"/>
      <c r="E86" s="13">
        <f t="shared" si="1"/>
        <v>1000</v>
      </c>
      <c r="F86" s="13">
        <f t="shared" si="1"/>
        <v>1000</v>
      </c>
    </row>
    <row r="87" spans="1:6" ht="25.5">
      <c r="A87" s="34" t="s">
        <v>827</v>
      </c>
      <c r="B87" s="34"/>
      <c r="C87" s="29" t="s">
        <v>826</v>
      </c>
      <c r="D87" s="13"/>
      <c r="E87" s="13">
        <f t="shared" si="1"/>
        <v>1000</v>
      </c>
      <c r="F87" s="13">
        <f t="shared" si="1"/>
        <v>1000</v>
      </c>
    </row>
    <row r="88" spans="1:6" ht="25.5">
      <c r="A88" s="34" t="s">
        <v>604</v>
      </c>
      <c r="B88" s="34"/>
      <c r="C88" s="29" t="s">
        <v>605</v>
      </c>
      <c r="D88" s="13"/>
      <c r="E88" s="13">
        <f t="shared" si="1"/>
        <v>1000</v>
      </c>
      <c r="F88" s="13">
        <f t="shared" si="1"/>
        <v>1000</v>
      </c>
    </row>
    <row r="89" spans="1:6" ht="25.5">
      <c r="A89" s="31"/>
      <c r="B89" s="34">
        <v>400</v>
      </c>
      <c r="C89" s="39" t="s">
        <v>128</v>
      </c>
      <c r="D89" s="13"/>
      <c r="E89" s="13">
        <f t="shared" si="1"/>
        <v>1000</v>
      </c>
      <c r="F89" s="13">
        <f t="shared" si="1"/>
        <v>1000</v>
      </c>
    </row>
    <row r="90" spans="1:6" ht="12.75" hidden="1">
      <c r="A90" s="31"/>
      <c r="B90" s="34">
        <v>410</v>
      </c>
      <c r="C90" s="29" t="s">
        <v>129</v>
      </c>
      <c r="D90" s="13"/>
      <c r="E90" s="13">
        <v>1000</v>
      </c>
      <c r="F90" s="13">
        <v>1000</v>
      </c>
    </row>
    <row r="91" spans="1:6" ht="38.25">
      <c r="A91" s="44" t="s">
        <v>197</v>
      </c>
      <c r="B91" s="24"/>
      <c r="C91" s="26" t="s">
        <v>87</v>
      </c>
      <c r="D91" s="154"/>
      <c r="E91" s="19">
        <f>E92+E109</f>
        <v>5305.4</v>
      </c>
      <c r="F91" s="19">
        <f>F92+F109</f>
        <v>4268.2</v>
      </c>
    </row>
    <row r="92" spans="1:6" ht="25.5">
      <c r="A92" s="28" t="s">
        <v>830</v>
      </c>
      <c r="B92" s="35"/>
      <c r="C92" s="33" t="s">
        <v>829</v>
      </c>
      <c r="D92" s="155"/>
      <c r="E92" s="15">
        <f>E93+E104</f>
        <v>3296.7</v>
      </c>
      <c r="F92" s="15">
        <f>F93+F104</f>
        <v>3290.8999999999996</v>
      </c>
    </row>
    <row r="93" spans="1:6" ht="25.5">
      <c r="A93" s="40" t="s">
        <v>831</v>
      </c>
      <c r="B93" s="35"/>
      <c r="C93" s="33" t="s">
        <v>828</v>
      </c>
      <c r="D93" s="155"/>
      <c r="E93" s="15">
        <f>E98+E94+E96+E100+E102</f>
        <v>490</v>
      </c>
      <c r="F93" s="15">
        <f>F98+F94+F96+F100+F102</f>
        <v>489.7</v>
      </c>
    </row>
    <row r="94" spans="1:6" ht="25.5">
      <c r="A94" s="40" t="s">
        <v>833</v>
      </c>
      <c r="B94" s="32"/>
      <c r="C94" s="33" t="s">
        <v>837</v>
      </c>
      <c r="D94" s="155"/>
      <c r="E94" s="15">
        <f>E95</f>
        <v>135</v>
      </c>
      <c r="F94" s="15">
        <f>F95</f>
        <v>68</v>
      </c>
    </row>
    <row r="95" spans="1:6" ht="12.75">
      <c r="A95" s="32"/>
      <c r="B95" s="31">
        <v>200</v>
      </c>
      <c r="C95" s="29" t="s">
        <v>65</v>
      </c>
      <c r="D95" s="155"/>
      <c r="E95" s="15">
        <v>135</v>
      </c>
      <c r="F95" s="15">
        <v>68</v>
      </c>
    </row>
    <row r="96" spans="1:6" ht="25.5">
      <c r="A96" s="40" t="s">
        <v>834</v>
      </c>
      <c r="B96" s="32"/>
      <c r="C96" s="33" t="s">
        <v>838</v>
      </c>
      <c r="D96" s="155"/>
      <c r="E96" s="15">
        <f>E97</f>
        <v>50.2</v>
      </c>
      <c r="F96" s="15">
        <f>F97</f>
        <v>50.2</v>
      </c>
    </row>
    <row r="97" spans="1:6" ht="12.75">
      <c r="A97" s="32"/>
      <c r="B97" s="31">
        <v>200</v>
      </c>
      <c r="C97" s="29" t="s">
        <v>65</v>
      </c>
      <c r="D97" s="155"/>
      <c r="E97" s="15">
        <v>50.2</v>
      </c>
      <c r="F97" s="15">
        <v>50.2</v>
      </c>
    </row>
    <row r="98" spans="1:6" ht="25.5">
      <c r="A98" s="40" t="s">
        <v>835</v>
      </c>
      <c r="B98" s="32"/>
      <c r="C98" s="33" t="s">
        <v>839</v>
      </c>
      <c r="D98" s="155"/>
      <c r="E98" s="15">
        <f>E99</f>
        <v>150.5</v>
      </c>
      <c r="F98" s="15">
        <f>F99</f>
        <v>150.5</v>
      </c>
    </row>
    <row r="99" spans="1:6" ht="12.75">
      <c r="A99" s="31"/>
      <c r="B99" s="31">
        <v>200</v>
      </c>
      <c r="C99" s="29" t="s">
        <v>65</v>
      </c>
      <c r="D99" s="155"/>
      <c r="E99" s="15">
        <v>150.5</v>
      </c>
      <c r="F99" s="15">
        <v>150.5</v>
      </c>
    </row>
    <row r="100" spans="1:6" ht="63.75">
      <c r="A100" s="40" t="s">
        <v>981</v>
      </c>
      <c r="B100" s="32"/>
      <c r="C100" s="33" t="s">
        <v>980</v>
      </c>
      <c r="D100" s="155"/>
      <c r="E100" s="15">
        <f>E101</f>
        <v>154.3</v>
      </c>
      <c r="F100" s="15">
        <f>F101</f>
        <v>0</v>
      </c>
    </row>
    <row r="101" spans="1:6" ht="12.75">
      <c r="A101" s="31"/>
      <c r="B101" s="31">
        <v>200</v>
      </c>
      <c r="C101" s="29" t="s">
        <v>65</v>
      </c>
      <c r="D101" s="155"/>
      <c r="E101" s="15">
        <v>154.3</v>
      </c>
      <c r="F101" s="15">
        <v>0</v>
      </c>
    </row>
    <row r="102" spans="1:6" ht="63.75">
      <c r="A102" s="40" t="s">
        <v>982</v>
      </c>
      <c r="B102" s="32"/>
      <c r="C102" s="33" t="s">
        <v>983</v>
      </c>
      <c r="D102" s="155"/>
      <c r="E102" s="15">
        <f>E103</f>
        <v>0</v>
      </c>
      <c r="F102" s="15">
        <f>F103</f>
        <v>221</v>
      </c>
    </row>
    <row r="103" spans="1:6" ht="12.75">
      <c r="A103" s="31"/>
      <c r="B103" s="31">
        <v>200</v>
      </c>
      <c r="C103" s="29" t="s">
        <v>65</v>
      </c>
      <c r="D103" s="155"/>
      <c r="E103" s="15">
        <v>0</v>
      </c>
      <c r="F103" s="15">
        <v>221</v>
      </c>
    </row>
    <row r="104" spans="1:6" ht="25.5">
      <c r="A104" s="28" t="s">
        <v>843</v>
      </c>
      <c r="B104" s="32"/>
      <c r="C104" s="33" t="s">
        <v>842</v>
      </c>
      <c r="D104" s="155"/>
      <c r="E104" s="15">
        <f>E105+E107</f>
        <v>2806.7</v>
      </c>
      <c r="F104" s="15">
        <f>F105+F107</f>
        <v>2801.2</v>
      </c>
    </row>
    <row r="105" spans="1:6" ht="51">
      <c r="A105" s="28" t="s">
        <v>844</v>
      </c>
      <c r="B105" s="31"/>
      <c r="C105" s="29" t="s">
        <v>175</v>
      </c>
      <c r="D105" s="155"/>
      <c r="E105" s="15">
        <f>E106</f>
        <v>2600.2</v>
      </c>
      <c r="F105" s="15">
        <f>F106</f>
        <v>2600.2</v>
      </c>
    </row>
    <row r="106" spans="1:6" ht="12.75">
      <c r="A106" s="23"/>
      <c r="B106" s="31">
        <v>200</v>
      </c>
      <c r="C106" s="29" t="s">
        <v>65</v>
      </c>
      <c r="D106" s="155"/>
      <c r="E106" s="15">
        <v>2600.2</v>
      </c>
      <c r="F106" s="15">
        <v>2600.2</v>
      </c>
    </row>
    <row r="107" spans="1:6" ht="25.5">
      <c r="A107" s="28" t="s">
        <v>845</v>
      </c>
      <c r="B107" s="32"/>
      <c r="C107" s="33" t="s">
        <v>846</v>
      </c>
      <c r="D107" s="155"/>
      <c r="E107" s="15">
        <f>E108</f>
        <v>206.5</v>
      </c>
      <c r="F107" s="15">
        <f>F108</f>
        <v>201</v>
      </c>
    </row>
    <row r="108" spans="1:6" ht="12.75">
      <c r="A108" s="31"/>
      <c r="B108" s="31">
        <v>200</v>
      </c>
      <c r="C108" s="29" t="s">
        <v>65</v>
      </c>
      <c r="D108" s="155"/>
      <c r="E108" s="15">
        <v>206.5</v>
      </c>
      <c r="F108" s="15">
        <v>201</v>
      </c>
    </row>
    <row r="109" spans="1:6" ht="25.5">
      <c r="A109" s="28" t="s">
        <v>848</v>
      </c>
      <c r="B109" s="32"/>
      <c r="C109" s="33" t="s">
        <v>847</v>
      </c>
      <c r="D109" s="155"/>
      <c r="E109" s="15">
        <f>E110+E115+E122+E125</f>
        <v>2008.7</v>
      </c>
      <c r="F109" s="15">
        <f>F110+F115+F122+F125</f>
        <v>977.3000000000001</v>
      </c>
    </row>
    <row r="110" spans="1:6" ht="38.25">
      <c r="A110" s="28" t="s">
        <v>850</v>
      </c>
      <c r="B110" s="32"/>
      <c r="C110" s="33" t="s">
        <v>849</v>
      </c>
      <c r="D110" s="155"/>
      <c r="E110" s="15">
        <f>E113+E111</f>
        <v>143.8</v>
      </c>
      <c r="F110" s="15">
        <f>F113+F111</f>
        <v>149.6</v>
      </c>
    </row>
    <row r="111" spans="1:6" ht="12.75">
      <c r="A111" s="40" t="s">
        <v>851</v>
      </c>
      <c r="B111" s="32"/>
      <c r="C111" s="33" t="s">
        <v>857</v>
      </c>
      <c r="D111" s="155"/>
      <c r="E111" s="15">
        <f>E112</f>
        <v>70.4</v>
      </c>
      <c r="F111" s="15">
        <f>F112</f>
        <v>149.6</v>
      </c>
    </row>
    <row r="112" spans="1:6" ht="12.75">
      <c r="A112" s="31"/>
      <c r="B112" s="31">
        <v>200</v>
      </c>
      <c r="C112" s="29" t="s">
        <v>65</v>
      </c>
      <c r="D112" s="155"/>
      <c r="E112" s="15">
        <v>70.4</v>
      </c>
      <c r="F112" s="15">
        <v>149.6</v>
      </c>
    </row>
    <row r="113" spans="1:6" ht="12.75">
      <c r="A113" s="40" t="s">
        <v>852</v>
      </c>
      <c r="B113" s="31"/>
      <c r="C113" s="29" t="s">
        <v>856</v>
      </c>
      <c r="D113" s="155"/>
      <c r="E113" s="15">
        <f>E114</f>
        <v>73.4</v>
      </c>
      <c r="F113" s="15">
        <f>F114</f>
        <v>0</v>
      </c>
    </row>
    <row r="114" spans="1:6" ht="12.75">
      <c r="A114" s="31"/>
      <c r="B114" s="31">
        <v>200</v>
      </c>
      <c r="C114" s="29" t="s">
        <v>65</v>
      </c>
      <c r="D114" s="155"/>
      <c r="E114" s="15">
        <f>40.8+32.6</f>
        <v>73.4</v>
      </c>
      <c r="F114" s="15">
        <v>0</v>
      </c>
    </row>
    <row r="115" spans="1:6" ht="38.25">
      <c r="A115" s="28" t="s">
        <v>907</v>
      </c>
      <c r="B115" s="31"/>
      <c r="C115" s="29" t="s">
        <v>906</v>
      </c>
      <c r="D115" s="155"/>
      <c r="E115" s="15">
        <f>E116+E118+E120</f>
        <v>150</v>
      </c>
      <c r="F115" s="15">
        <f>F116+F118+F120</f>
        <v>827.7</v>
      </c>
    </row>
    <row r="116" spans="1:6" ht="25.5">
      <c r="A116" s="28" t="s">
        <v>908</v>
      </c>
      <c r="B116" s="31"/>
      <c r="C116" s="29" t="s">
        <v>909</v>
      </c>
      <c r="D116" s="155"/>
      <c r="E116" s="15">
        <f>E117</f>
        <v>88.8</v>
      </c>
      <c r="F116" s="15">
        <f>F117</f>
        <v>192</v>
      </c>
    </row>
    <row r="117" spans="1:6" ht="12.75">
      <c r="A117" s="28"/>
      <c r="B117" s="31">
        <v>200</v>
      </c>
      <c r="C117" s="29" t="s">
        <v>65</v>
      </c>
      <c r="D117" s="155"/>
      <c r="E117" s="15">
        <f>64.3+0.5+24</f>
        <v>88.8</v>
      </c>
      <c r="F117" s="15">
        <f>73.4+93.6+0.5+24.5</f>
        <v>192</v>
      </c>
    </row>
    <row r="118" spans="1:6" ht="25.5">
      <c r="A118" s="28" t="s">
        <v>911</v>
      </c>
      <c r="B118" s="31"/>
      <c r="C118" s="29" t="s">
        <v>910</v>
      </c>
      <c r="D118" s="155"/>
      <c r="E118" s="15">
        <f>E119</f>
        <v>61.2</v>
      </c>
      <c r="F118" s="15">
        <f>F119</f>
        <v>0</v>
      </c>
    </row>
    <row r="119" spans="1:6" ht="12.75">
      <c r="A119" s="28"/>
      <c r="B119" s="31">
        <v>200</v>
      </c>
      <c r="C119" s="29" t="s">
        <v>65</v>
      </c>
      <c r="D119" s="155"/>
      <c r="E119" s="15">
        <v>61.2</v>
      </c>
      <c r="F119" s="15">
        <v>0</v>
      </c>
    </row>
    <row r="120" spans="1:6" ht="12.75">
      <c r="A120" s="28" t="s">
        <v>932</v>
      </c>
      <c r="B120" s="31"/>
      <c r="C120" s="29" t="s">
        <v>931</v>
      </c>
      <c r="D120" s="155"/>
      <c r="E120" s="15">
        <f>E121</f>
        <v>0</v>
      </c>
      <c r="F120" s="15">
        <f>F121</f>
        <v>635.7</v>
      </c>
    </row>
    <row r="121" spans="2:6" ht="12.75">
      <c r="B121" s="31">
        <v>200</v>
      </c>
      <c r="C121" s="29" t="s">
        <v>65</v>
      </c>
      <c r="D121" s="155"/>
      <c r="E121" s="15">
        <v>0</v>
      </c>
      <c r="F121" s="15">
        <f>425+210.7</f>
        <v>635.7</v>
      </c>
    </row>
    <row r="122" spans="1:6" ht="25.5">
      <c r="A122" s="28" t="s">
        <v>934</v>
      </c>
      <c r="B122" s="31"/>
      <c r="C122" s="29" t="s">
        <v>933</v>
      </c>
      <c r="D122" s="155"/>
      <c r="E122" s="15">
        <f>E123</f>
        <v>677.7</v>
      </c>
      <c r="F122" s="15">
        <f>F123</f>
        <v>0</v>
      </c>
    </row>
    <row r="123" spans="1:6" ht="12.75">
      <c r="A123" s="28" t="s">
        <v>943</v>
      </c>
      <c r="B123" s="23"/>
      <c r="C123" s="37" t="s">
        <v>942</v>
      </c>
      <c r="D123" s="155"/>
      <c r="E123" s="15">
        <f>E124</f>
        <v>677.7</v>
      </c>
      <c r="F123" s="15">
        <f>F124</f>
        <v>0</v>
      </c>
    </row>
    <row r="124" spans="1:6" ht="12.75">
      <c r="A124" s="23"/>
      <c r="B124" s="31">
        <v>200</v>
      </c>
      <c r="C124" s="29" t="s">
        <v>65</v>
      </c>
      <c r="D124" s="155"/>
      <c r="E124" s="15">
        <v>677.7</v>
      </c>
      <c r="F124" s="15">
        <v>0</v>
      </c>
    </row>
    <row r="125" spans="1:6" ht="38.25">
      <c r="A125" s="28" t="s">
        <v>915</v>
      </c>
      <c r="B125" s="23"/>
      <c r="C125" s="37" t="s">
        <v>914</v>
      </c>
      <c r="D125" s="155"/>
      <c r="E125" s="15">
        <f>E126</f>
        <v>1037.2</v>
      </c>
      <c r="F125" s="15">
        <f>F126</f>
        <v>0</v>
      </c>
    </row>
    <row r="126" spans="1:6" ht="25.5">
      <c r="A126" s="28" t="s">
        <v>917</v>
      </c>
      <c r="B126" s="23"/>
      <c r="C126" s="37" t="s">
        <v>916</v>
      </c>
      <c r="D126" s="155"/>
      <c r="E126" s="15">
        <f>E127</f>
        <v>1037.2</v>
      </c>
      <c r="F126" s="15">
        <f>F127</f>
        <v>0</v>
      </c>
    </row>
    <row r="127" spans="1:6" ht="25.5">
      <c r="A127" s="23"/>
      <c r="B127" s="34">
        <v>400</v>
      </c>
      <c r="C127" s="39" t="s">
        <v>128</v>
      </c>
      <c r="D127" s="155"/>
      <c r="E127" s="15">
        <v>1037.2</v>
      </c>
      <c r="F127" s="15">
        <v>0</v>
      </c>
    </row>
    <row r="128" spans="1:6" ht="25.5">
      <c r="A128" s="44" t="s">
        <v>200</v>
      </c>
      <c r="B128" s="24"/>
      <c r="C128" s="26" t="s">
        <v>96</v>
      </c>
      <c r="D128" s="154"/>
      <c r="E128" s="19">
        <f>E129+E148+E137+E162</f>
        <v>33142.6</v>
      </c>
      <c r="F128" s="19">
        <f>F129+F148+F137+F162</f>
        <v>33142.6</v>
      </c>
    </row>
    <row r="129" spans="1:6" ht="25.5">
      <c r="A129" s="31" t="s">
        <v>201</v>
      </c>
      <c r="B129" s="24"/>
      <c r="C129" s="29" t="s">
        <v>563</v>
      </c>
      <c r="D129" s="154"/>
      <c r="E129" s="13">
        <f>E130</f>
        <v>120</v>
      </c>
      <c r="F129" s="13">
        <f>F130</f>
        <v>120</v>
      </c>
    </row>
    <row r="130" spans="1:6" ht="63.75">
      <c r="A130" s="31" t="s">
        <v>565</v>
      </c>
      <c r="B130" s="31"/>
      <c r="C130" s="29" t="s">
        <v>564</v>
      </c>
      <c r="D130" s="154"/>
      <c r="E130" s="13">
        <f>E131+E134</f>
        <v>120</v>
      </c>
      <c r="F130" s="13">
        <f>F131+F134</f>
        <v>120</v>
      </c>
    </row>
    <row r="131" spans="1:6" ht="38.25">
      <c r="A131" s="31" t="s">
        <v>568</v>
      </c>
      <c r="B131" s="31"/>
      <c r="C131" s="29" t="s">
        <v>566</v>
      </c>
      <c r="D131" s="154"/>
      <c r="E131" s="13">
        <f>E132</f>
        <v>20</v>
      </c>
      <c r="F131" s="13">
        <f>F132</f>
        <v>20</v>
      </c>
    </row>
    <row r="132" spans="1:6" ht="12" customHeight="1">
      <c r="A132" s="28"/>
      <c r="B132" s="31">
        <v>200</v>
      </c>
      <c r="C132" s="29" t="s">
        <v>65</v>
      </c>
      <c r="D132" s="154"/>
      <c r="E132" s="13">
        <f>E133</f>
        <v>20</v>
      </c>
      <c r="F132" s="13">
        <f>F133</f>
        <v>20</v>
      </c>
    </row>
    <row r="133" spans="1:6" ht="25.5" hidden="1">
      <c r="A133" s="28"/>
      <c r="B133" s="31">
        <v>240</v>
      </c>
      <c r="C133" s="29" t="s">
        <v>66</v>
      </c>
      <c r="D133" s="154"/>
      <c r="E133" s="13">
        <v>20</v>
      </c>
      <c r="F133" s="13">
        <v>20</v>
      </c>
    </row>
    <row r="134" spans="1:6" ht="63.75">
      <c r="A134" s="31" t="s">
        <v>569</v>
      </c>
      <c r="B134" s="31"/>
      <c r="C134" s="29" t="s">
        <v>567</v>
      </c>
      <c r="D134" s="154"/>
      <c r="E134" s="13">
        <f>E135</f>
        <v>100</v>
      </c>
      <c r="F134" s="13">
        <f>F135</f>
        <v>100</v>
      </c>
    </row>
    <row r="135" spans="1:6" ht="12.75">
      <c r="A135" s="28"/>
      <c r="B135" s="31">
        <v>200</v>
      </c>
      <c r="C135" s="29" t="s">
        <v>65</v>
      </c>
      <c r="D135" s="154"/>
      <c r="E135" s="13">
        <f>E136</f>
        <v>100</v>
      </c>
      <c r="F135" s="13">
        <f>F136</f>
        <v>100</v>
      </c>
    </row>
    <row r="136" spans="1:6" ht="25.5" hidden="1">
      <c r="A136" s="28"/>
      <c r="B136" s="31">
        <v>240</v>
      </c>
      <c r="C136" s="29" t="s">
        <v>66</v>
      </c>
      <c r="D136" s="154"/>
      <c r="E136" s="13">
        <v>100</v>
      </c>
      <c r="F136" s="13">
        <v>100</v>
      </c>
    </row>
    <row r="137" spans="1:6" ht="38.25">
      <c r="A137" s="28" t="s">
        <v>570</v>
      </c>
      <c r="B137" s="31"/>
      <c r="C137" s="29" t="s">
        <v>97</v>
      </c>
      <c r="D137" s="152"/>
      <c r="E137" s="13">
        <f>E138</f>
        <v>1138.1</v>
      </c>
      <c r="F137" s="13">
        <f>F138</f>
        <v>1138.1</v>
      </c>
    </row>
    <row r="138" spans="1:6" ht="25.5">
      <c r="A138" s="28" t="s">
        <v>862</v>
      </c>
      <c r="B138" s="31"/>
      <c r="C138" s="29" t="s">
        <v>863</v>
      </c>
      <c r="D138" s="152"/>
      <c r="E138" s="13">
        <f>E139+E142+E145</f>
        <v>1138.1</v>
      </c>
      <c r="F138" s="13">
        <f>F139+F142+F145</f>
        <v>1138.1</v>
      </c>
    </row>
    <row r="139" spans="1:6" ht="12.75">
      <c r="A139" s="28" t="s">
        <v>864</v>
      </c>
      <c r="B139" s="31"/>
      <c r="C139" s="29" t="s">
        <v>98</v>
      </c>
      <c r="D139" s="152"/>
      <c r="E139" s="13">
        <f>E141</f>
        <v>383.4</v>
      </c>
      <c r="F139" s="13">
        <f>F141</f>
        <v>383.4</v>
      </c>
    </row>
    <row r="140" spans="1:6" ht="12" customHeight="1">
      <c r="A140" s="31"/>
      <c r="B140" s="31">
        <v>200</v>
      </c>
      <c r="C140" s="29" t="s">
        <v>65</v>
      </c>
      <c r="D140" s="152"/>
      <c r="E140" s="13">
        <f>E141</f>
        <v>383.4</v>
      </c>
      <c r="F140" s="13">
        <f>F141</f>
        <v>383.4</v>
      </c>
    </row>
    <row r="141" spans="1:6" ht="25.5" hidden="1">
      <c r="A141" s="31"/>
      <c r="B141" s="31">
        <v>240</v>
      </c>
      <c r="C141" s="29" t="s">
        <v>66</v>
      </c>
      <c r="D141" s="152"/>
      <c r="E141" s="13">
        <v>383.4</v>
      </c>
      <c r="F141" s="13">
        <v>383.4</v>
      </c>
    </row>
    <row r="142" spans="1:6" ht="12.75">
      <c r="A142" s="28" t="s">
        <v>865</v>
      </c>
      <c r="B142" s="31"/>
      <c r="C142" s="29" t="s">
        <v>99</v>
      </c>
      <c r="D142" s="152"/>
      <c r="E142" s="13">
        <f>E143</f>
        <v>178.8</v>
      </c>
      <c r="F142" s="13">
        <f>F143</f>
        <v>178.8</v>
      </c>
    </row>
    <row r="143" spans="1:6" ht="12" customHeight="1">
      <c r="A143" s="31"/>
      <c r="B143" s="31">
        <v>200</v>
      </c>
      <c r="C143" s="29" t="s">
        <v>65</v>
      </c>
      <c r="D143" s="152"/>
      <c r="E143" s="13">
        <f>E144</f>
        <v>178.8</v>
      </c>
      <c r="F143" s="13">
        <f>F144</f>
        <v>178.8</v>
      </c>
    </row>
    <row r="144" spans="1:6" ht="25.5" hidden="1">
      <c r="A144" s="31"/>
      <c r="B144" s="31">
        <v>240</v>
      </c>
      <c r="C144" s="29" t="s">
        <v>66</v>
      </c>
      <c r="D144" s="152"/>
      <c r="E144" s="13">
        <v>178.8</v>
      </c>
      <c r="F144" s="13">
        <v>178.8</v>
      </c>
    </row>
    <row r="145" spans="1:6" ht="38.25">
      <c r="A145" s="28" t="s">
        <v>866</v>
      </c>
      <c r="B145" s="31"/>
      <c r="C145" s="29" t="s">
        <v>100</v>
      </c>
      <c r="D145" s="152"/>
      <c r="E145" s="13">
        <f>E146</f>
        <v>575.9</v>
      </c>
      <c r="F145" s="13">
        <f>F146</f>
        <v>575.9</v>
      </c>
    </row>
    <row r="146" spans="1:6" ht="12.75">
      <c r="A146" s="31"/>
      <c r="B146" s="31">
        <v>200</v>
      </c>
      <c r="C146" s="29" t="s">
        <v>65</v>
      </c>
      <c r="D146" s="152"/>
      <c r="E146" s="13">
        <f>E147</f>
        <v>575.9</v>
      </c>
      <c r="F146" s="13">
        <f>F147</f>
        <v>575.9</v>
      </c>
    </row>
    <row r="147" spans="1:6" ht="25.5" hidden="1">
      <c r="A147" s="31"/>
      <c r="B147" s="31">
        <v>240</v>
      </c>
      <c r="C147" s="29" t="s">
        <v>66</v>
      </c>
      <c r="D147" s="152"/>
      <c r="E147" s="13">
        <v>575.9</v>
      </c>
      <c r="F147" s="13">
        <v>575.9</v>
      </c>
    </row>
    <row r="148" spans="1:6" ht="56.25" customHeight="1">
      <c r="A148" s="28" t="s">
        <v>575</v>
      </c>
      <c r="B148" s="31"/>
      <c r="C148" s="29" t="s">
        <v>571</v>
      </c>
      <c r="D148" s="152"/>
      <c r="E148" s="13">
        <f>E149</f>
        <v>1337.6999999999998</v>
      </c>
      <c r="F148" s="13">
        <f>F149</f>
        <v>1337.6999999999998</v>
      </c>
    </row>
    <row r="149" spans="1:6" ht="56.25" customHeight="1">
      <c r="A149" s="28" t="s">
        <v>868</v>
      </c>
      <c r="B149" s="31"/>
      <c r="C149" s="29" t="s">
        <v>869</v>
      </c>
      <c r="D149" s="152"/>
      <c r="E149" s="13">
        <f>E150+E153+E156+E159</f>
        <v>1337.6999999999998</v>
      </c>
      <c r="F149" s="13">
        <f>F150+F153+F156+F159</f>
        <v>1337.6999999999998</v>
      </c>
    </row>
    <row r="150" spans="1:6" ht="38.25">
      <c r="A150" s="31" t="s">
        <v>870</v>
      </c>
      <c r="B150" s="31"/>
      <c r="C150" s="29" t="s">
        <v>71</v>
      </c>
      <c r="D150" s="152"/>
      <c r="E150" s="13">
        <f>E151</f>
        <v>706.1</v>
      </c>
      <c r="F150" s="13">
        <f>F151</f>
        <v>706.1</v>
      </c>
    </row>
    <row r="151" spans="1:6" ht="12.75">
      <c r="A151" s="31"/>
      <c r="B151" s="31">
        <v>200</v>
      </c>
      <c r="C151" s="29" t="s">
        <v>65</v>
      </c>
      <c r="D151" s="152"/>
      <c r="E151" s="13">
        <f>E152</f>
        <v>706.1</v>
      </c>
      <c r="F151" s="13">
        <f>F152</f>
        <v>706.1</v>
      </c>
    </row>
    <row r="152" spans="1:6" ht="25.5" hidden="1">
      <c r="A152" s="31"/>
      <c r="B152" s="31">
        <v>240</v>
      </c>
      <c r="C152" s="29" t="s">
        <v>66</v>
      </c>
      <c r="D152" s="152"/>
      <c r="E152" s="13">
        <v>706.1</v>
      </c>
      <c r="F152" s="13">
        <v>706.1</v>
      </c>
    </row>
    <row r="153" spans="1:6" ht="38.25">
      <c r="A153" s="31" t="s">
        <v>871</v>
      </c>
      <c r="B153" s="31"/>
      <c r="C153" s="29" t="s">
        <v>91</v>
      </c>
      <c r="D153" s="152"/>
      <c r="E153" s="13">
        <f>E154</f>
        <v>400</v>
      </c>
      <c r="F153" s="13">
        <f>F154</f>
        <v>400</v>
      </c>
    </row>
    <row r="154" spans="1:6" ht="12.75">
      <c r="A154" s="31"/>
      <c r="B154" s="31">
        <v>200</v>
      </c>
      <c r="C154" s="29" t="s">
        <v>65</v>
      </c>
      <c r="D154" s="152"/>
      <c r="E154" s="13">
        <f>E155</f>
        <v>400</v>
      </c>
      <c r="F154" s="13">
        <f>F155</f>
        <v>400</v>
      </c>
    </row>
    <row r="155" spans="1:6" ht="25.5" hidden="1">
      <c r="A155" s="31"/>
      <c r="B155" s="31">
        <v>240</v>
      </c>
      <c r="C155" s="29" t="s">
        <v>66</v>
      </c>
      <c r="D155" s="152"/>
      <c r="E155" s="13">
        <v>400</v>
      </c>
      <c r="F155" s="13">
        <v>400</v>
      </c>
    </row>
    <row r="156" spans="1:6" ht="25.5">
      <c r="A156" s="31" t="s">
        <v>873</v>
      </c>
      <c r="B156" s="31"/>
      <c r="C156" s="29" t="s">
        <v>872</v>
      </c>
      <c r="D156" s="152"/>
      <c r="E156" s="13">
        <f>E157</f>
        <v>211.6</v>
      </c>
      <c r="F156" s="13">
        <f>F157</f>
        <v>211.6</v>
      </c>
    </row>
    <row r="157" spans="1:6" ht="12.75">
      <c r="A157" s="31"/>
      <c r="B157" s="31">
        <v>300</v>
      </c>
      <c r="C157" s="39" t="s">
        <v>155</v>
      </c>
      <c r="D157" s="152"/>
      <c r="E157" s="13">
        <f>E158</f>
        <v>211.6</v>
      </c>
      <c r="F157" s="13">
        <f>F158</f>
        <v>211.6</v>
      </c>
    </row>
    <row r="158" spans="1:6" ht="12.75" hidden="1">
      <c r="A158" s="31"/>
      <c r="B158" s="31">
        <v>310</v>
      </c>
      <c r="C158" s="29" t="s">
        <v>156</v>
      </c>
      <c r="D158" s="152"/>
      <c r="E158" s="13">
        <v>211.6</v>
      </c>
      <c r="F158" s="13">
        <v>211.6</v>
      </c>
    </row>
    <row r="159" spans="1:6" ht="51">
      <c r="A159" s="31" t="s">
        <v>875</v>
      </c>
      <c r="B159" s="31"/>
      <c r="C159" s="29" t="s">
        <v>874</v>
      </c>
      <c r="D159" s="152"/>
      <c r="E159" s="13">
        <f>E160</f>
        <v>20</v>
      </c>
      <c r="F159" s="13">
        <f>F160</f>
        <v>20</v>
      </c>
    </row>
    <row r="160" spans="1:6" ht="12.75">
      <c r="A160" s="31"/>
      <c r="B160" s="32">
        <v>300</v>
      </c>
      <c r="C160" s="33" t="s">
        <v>155</v>
      </c>
      <c r="D160" s="152"/>
      <c r="E160" s="13">
        <f>E161</f>
        <v>20</v>
      </c>
      <c r="F160" s="13">
        <f>F161</f>
        <v>20</v>
      </c>
    </row>
    <row r="161" spans="1:6" ht="12.75" hidden="1">
      <c r="A161" s="31"/>
      <c r="B161" s="32">
        <v>350</v>
      </c>
      <c r="C161" s="33" t="s">
        <v>739</v>
      </c>
      <c r="D161" s="152"/>
      <c r="E161" s="13">
        <v>20</v>
      </c>
      <c r="F161" s="13">
        <v>20</v>
      </c>
    </row>
    <row r="162" spans="1:6" ht="38.25">
      <c r="A162" s="28" t="s">
        <v>574</v>
      </c>
      <c r="B162" s="31"/>
      <c r="C162" s="29" t="s">
        <v>572</v>
      </c>
      <c r="D162" s="152"/>
      <c r="E162" s="13">
        <f>E163+E171</f>
        <v>30546.8</v>
      </c>
      <c r="F162" s="13">
        <f>F163+F171</f>
        <v>30546.8</v>
      </c>
    </row>
    <row r="163" spans="1:6" ht="25.5">
      <c r="A163" s="31" t="s">
        <v>579</v>
      </c>
      <c r="B163" s="31"/>
      <c r="C163" s="29" t="s">
        <v>578</v>
      </c>
      <c r="D163" s="152"/>
      <c r="E163" s="13">
        <f>E164</f>
        <v>30458.3</v>
      </c>
      <c r="F163" s="13">
        <f>F164</f>
        <v>30458.3</v>
      </c>
    </row>
    <row r="164" spans="1:6" ht="25.5">
      <c r="A164" s="31" t="s">
        <v>580</v>
      </c>
      <c r="B164" s="31"/>
      <c r="C164" s="29" t="s">
        <v>573</v>
      </c>
      <c r="D164" s="152"/>
      <c r="E164" s="13">
        <f>E165+E167+E169</f>
        <v>30458.3</v>
      </c>
      <c r="F164" s="13">
        <f>F165+F167+F169</f>
        <v>30458.3</v>
      </c>
    </row>
    <row r="165" spans="1:6" ht="38.25">
      <c r="A165" s="31"/>
      <c r="B165" s="31">
        <v>100</v>
      </c>
      <c r="C165" s="29" t="s">
        <v>60</v>
      </c>
      <c r="D165" s="152"/>
      <c r="E165" s="13">
        <f>E166</f>
        <v>29737.3</v>
      </c>
      <c r="F165" s="13">
        <f>F166</f>
        <v>29737.3</v>
      </c>
    </row>
    <row r="166" spans="1:6" ht="25.5" hidden="1">
      <c r="A166" s="31"/>
      <c r="B166" s="31">
        <v>120</v>
      </c>
      <c r="C166" s="29" t="s">
        <v>61</v>
      </c>
      <c r="D166" s="152"/>
      <c r="E166" s="13">
        <v>29737.3</v>
      </c>
      <c r="F166" s="13">
        <v>29737.3</v>
      </c>
    </row>
    <row r="167" spans="1:6" ht="12.75">
      <c r="A167" s="31"/>
      <c r="B167" s="31">
        <v>200</v>
      </c>
      <c r="C167" s="29" t="s">
        <v>65</v>
      </c>
      <c r="D167" s="152"/>
      <c r="E167" s="13">
        <f>E168</f>
        <v>720.4</v>
      </c>
      <c r="F167" s="13">
        <f>F168</f>
        <v>720.4</v>
      </c>
    </row>
    <row r="168" spans="1:6" ht="25.5" hidden="1">
      <c r="A168" s="31"/>
      <c r="B168" s="31">
        <v>240</v>
      </c>
      <c r="C168" s="29" t="s">
        <v>66</v>
      </c>
      <c r="D168" s="152"/>
      <c r="E168" s="13">
        <v>720.4</v>
      </c>
      <c r="F168" s="13">
        <v>720.4</v>
      </c>
    </row>
    <row r="169" spans="1:6" ht="12.75">
      <c r="A169" s="31"/>
      <c r="B169" s="31">
        <v>800</v>
      </c>
      <c r="C169" s="29" t="s">
        <v>67</v>
      </c>
      <c r="D169" s="152"/>
      <c r="E169" s="13">
        <f>E170</f>
        <v>0.6</v>
      </c>
      <c r="F169" s="13">
        <f>F170</f>
        <v>0.6</v>
      </c>
    </row>
    <row r="170" spans="1:6" ht="12.75" hidden="1">
      <c r="A170" s="31"/>
      <c r="B170" s="31">
        <v>850</v>
      </c>
      <c r="C170" s="29" t="s">
        <v>69</v>
      </c>
      <c r="D170" s="152"/>
      <c r="E170" s="13">
        <v>0.6</v>
      </c>
      <c r="F170" s="13">
        <v>0.6</v>
      </c>
    </row>
    <row r="171" spans="1:6" ht="38.25">
      <c r="A171" s="31" t="s">
        <v>581</v>
      </c>
      <c r="B171" s="31"/>
      <c r="C171" s="29" t="s">
        <v>577</v>
      </c>
      <c r="D171" s="152"/>
      <c r="E171" s="13">
        <f>E172+E175+E178</f>
        <v>88.5</v>
      </c>
      <c r="F171" s="13">
        <f>F172+F175+F178</f>
        <v>88.5</v>
      </c>
    </row>
    <row r="172" spans="1:6" ht="25.5">
      <c r="A172" s="31" t="s">
        <v>582</v>
      </c>
      <c r="B172" s="31"/>
      <c r="C172" s="29" t="s">
        <v>1</v>
      </c>
      <c r="D172" s="152"/>
      <c r="E172" s="13">
        <f>E173</f>
        <v>50</v>
      </c>
      <c r="F172" s="13">
        <f>F173</f>
        <v>50</v>
      </c>
    </row>
    <row r="173" spans="1:6" ht="38.25">
      <c r="A173" s="31"/>
      <c r="B173" s="31">
        <v>100</v>
      </c>
      <c r="C173" s="29" t="s">
        <v>60</v>
      </c>
      <c r="D173" s="152"/>
      <c r="E173" s="13">
        <f>E174</f>
        <v>50</v>
      </c>
      <c r="F173" s="13">
        <f>F174</f>
        <v>50</v>
      </c>
    </row>
    <row r="174" spans="1:6" ht="25.5" hidden="1">
      <c r="A174" s="31"/>
      <c r="B174" s="31">
        <v>120</v>
      </c>
      <c r="C174" s="29" t="s">
        <v>61</v>
      </c>
      <c r="D174" s="152"/>
      <c r="E174" s="13">
        <v>50</v>
      </c>
      <c r="F174" s="13">
        <v>50</v>
      </c>
    </row>
    <row r="175" spans="1:6" ht="25.5">
      <c r="A175" s="23" t="s">
        <v>583</v>
      </c>
      <c r="B175" s="34"/>
      <c r="C175" s="29" t="s">
        <v>111</v>
      </c>
      <c r="D175" s="152"/>
      <c r="E175" s="13">
        <f>E176</f>
        <v>16.2</v>
      </c>
      <c r="F175" s="13">
        <f>F176</f>
        <v>16.2</v>
      </c>
    </row>
    <row r="176" spans="1:6" ht="12" customHeight="1">
      <c r="A176" s="31"/>
      <c r="B176" s="31">
        <v>200</v>
      </c>
      <c r="C176" s="29" t="s">
        <v>65</v>
      </c>
      <c r="D176" s="152"/>
      <c r="E176" s="13">
        <f>E177</f>
        <v>16.2</v>
      </c>
      <c r="F176" s="13">
        <f>F177</f>
        <v>16.2</v>
      </c>
    </row>
    <row r="177" spans="1:6" ht="12.75" hidden="1">
      <c r="A177" s="31"/>
      <c r="B177" s="31">
        <v>240</v>
      </c>
      <c r="C177" s="36" t="s">
        <v>66</v>
      </c>
      <c r="D177" s="152"/>
      <c r="E177" s="13">
        <v>16.2</v>
      </c>
      <c r="F177" s="13">
        <v>16.2</v>
      </c>
    </row>
    <row r="178" spans="1:6" ht="63.75">
      <c r="A178" s="32" t="s">
        <v>584</v>
      </c>
      <c r="B178" s="45"/>
      <c r="C178" s="60" t="s">
        <v>0</v>
      </c>
      <c r="D178" s="152"/>
      <c r="E178" s="13">
        <f>E179+E181</f>
        <v>22.3</v>
      </c>
      <c r="F178" s="13">
        <f>F179+F181</f>
        <v>22.3</v>
      </c>
    </row>
    <row r="179" spans="1:6" ht="37.5" customHeight="1">
      <c r="A179" s="32"/>
      <c r="B179" s="31">
        <v>100</v>
      </c>
      <c r="C179" s="29" t="s">
        <v>60</v>
      </c>
      <c r="D179" s="152"/>
      <c r="E179" s="13">
        <f>E180</f>
        <v>21.2</v>
      </c>
      <c r="F179" s="13">
        <f>F180</f>
        <v>21.2</v>
      </c>
    </row>
    <row r="180" spans="1:6" ht="25.5" hidden="1">
      <c r="A180" s="32"/>
      <c r="B180" s="31">
        <v>120</v>
      </c>
      <c r="C180" s="29" t="s">
        <v>61</v>
      </c>
      <c r="D180" s="152"/>
      <c r="E180" s="13">
        <v>21.2</v>
      </c>
      <c r="F180" s="13">
        <v>21.2</v>
      </c>
    </row>
    <row r="181" spans="1:6" ht="12.75">
      <c r="A181" s="32"/>
      <c r="B181" s="28" t="s">
        <v>122</v>
      </c>
      <c r="C181" s="29" t="s">
        <v>65</v>
      </c>
      <c r="D181" s="152"/>
      <c r="E181" s="13">
        <f>E182</f>
        <v>1.1</v>
      </c>
      <c r="F181" s="13">
        <f>F182</f>
        <v>1.1</v>
      </c>
    </row>
    <row r="182" spans="1:6" ht="12.75" hidden="1">
      <c r="A182" s="32"/>
      <c r="B182" s="28" t="s">
        <v>123</v>
      </c>
      <c r="C182" s="30" t="s">
        <v>66</v>
      </c>
      <c r="D182" s="152"/>
      <c r="E182" s="13">
        <v>1.1</v>
      </c>
      <c r="F182" s="13">
        <v>1.1</v>
      </c>
    </row>
    <row r="183" spans="1:8" ht="38.25">
      <c r="A183" s="44" t="s">
        <v>203</v>
      </c>
      <c r="B183" s="24"/>
      <c r="C183" s="26" t="s">
        <v>108</v>
      </c>
      <c r="D183" s="153">
        <f>D236</f>
        <v>473.3</v>
      </c>
      <c r="E183" s="17">
        <f>E184+E223+E236+E245+E250+E258</f>
        <v>64937.05</v>
      </c>
      <c r="F183" s="17">
        <f>F184+F223+F236+F245+F250+F258</f>
        <v>66434.6</v>
      </c>
      <c r="H183" s="65"/>
    </row>
    <row r="184" spans="1:6" ht="25.5">
      <c r="A184" s="28" t="s">
        <v>204</v>
      </c>
      <c r="B184" s="31"/>
      <c r="C184" s="29" t="s">
        <v>134</v>
      </c>
      <c r="D184" s="152">
        <f>D211+D214</f>
        <v>9620</v>
      </c>
      <c r="E184" s="13">
        <f>E185+E203+E210+E219</f>
        <v>26744</v>
      </c>
      <c r="F184" s="13">
        <f>F185+F203+F210+F219</f>
        <v>26144.7</v>
      </c>
    </row>
    <row r="185" spans="1:6" ht="25.5">
      <c r="A185" s="28" t="s">
        <v>876</v>
      </c>
      <c r="B185" s="38"/>
      <c r="C185" s="39" t="s">
        <v>202</v>
      </c>
      <c r="D185" s="152"/>
      <c r="E185" s="13">
        <f>E186+E189+E194+E197+E200</f>
        <v>12585.800000000001</v>
      </c>
      <c r="F185" s="13">
        <f>F186+F189+F194+F197+F200</f>
        <v>12585.800000000001</v>
      </c>
    </row>
    <row r="186" spans="1:6" ht="25.5">
      <c r="A186" s="28" t="s">
        <v>205</v>
      </c>
      <c r="B186" s="38"/>
      <c r="C186" s="53" t="s">
        <v>137</v>
      </c>
      <c r="D186" s="152"/>
      <c r="E186" s="13">
        <f>E187</f>
        <v>10512.7</v>
      </c>
      <c r="F186" s="13">
        <f>F187</f>
        <v>10512.7</v>
      </c>
    </row>
    <row r="187" spans="1:6" ht="38.25">
      <c r="A187" s="31"/>
      <c r="B187" s="38">
        <v>600</v>
      </c>
      <c r="C187" s="39" t="s">
        <v>89</v>
      </c>
      <c r="D187" s="152"/>
      <c r="E187" s="13">
        <f>E188</f>
        <v>10512.7</v>
      </c>
      <c r="F187" s="13">
        <f>F188</f>
        <v>10512.7</v>
      </c>
    </row>
    <row r="188" spans="1:6" ht="12.75" hidden="1">
      <c r="A188" s="32"/>
      <c r="B188" s="45">
        <v>610</v>
      </c>
      <c r="C188" s="54" t="s">
        <v>118</v>
      </c>
      <c r="D188" s="156"/>
      <c r="E188" s="15">
        <v>10512.7</v>
      </c>
      <c r="F188" s="15">
        <v>10512.7</v>
      </c>
    </row>
    <row r="189" spans="1:6" ht="12.75">
      <c r="A189" s="28" t="s">
        <v>206</v>
      </c>
      <c r="B189" s="38"/>
      <c r="C189" s="55" t="s">
        <v>138</v>
      </c>
      <c r="D189" s="152"/>
      <c r="E189" s="13">
        <f>E190+E192</f>
        <v>1013.1</v>
      </c>
      <c r="F189" s="13">
        <f>F190+F192</f>
        <v>1013.1</v>
      </c>
    </row>
    <row r="190" spans="1:6" ht="38.25">
      <c r="A190" s="31"/>
      <c r="B190" s="38">
        <v>600</v>
      </c>
      <c r="C190" s="39" t="s">
        <v>89</v>
      </c>
      <c r="D190" s="152"/>
      <c r="E190" s="13">
        <f>E191</f>
        <v>513.1</v>
      </c>
      <c r="F190" s="13">
        <f>F191</f>
        <v>513.1</v>
      </c>
    </row>
    <row r="191" spans="1:6" ht="12.75" hidden="1">
      <c r="A191" s="31"/>
      <c r="B191" s="38">
        <v>610</v>
      </c>
      <c r="C191" s="47" t="s">
        <v>118</v>
      </c>
      <c r="D191" s="152"/>
      <c r="E191" s="13">
        <v>513.1</v>
      </c>
      <c r="F191" s="13">
        <v>513.1</v>
      </c>
    </row>
    <row r="192" spans="1:6" ht="12.75">
      <c r="A192" s="31"/>
      <c r="B192" s="28" t="s">
        <v>122</v>
      </c>
      <c r="C192" s="29" t="s">
        <v>65</v>
      </c>
      <c r="D192" s="157"/>
      <c r="E192" s="16">
        <f>E193</f>
        <v>500</v>
      </c>
      <c r="F192" s="16">
        <f>F193</f>
        <v>500</v>
      </c>
    </row>
    <row r="193" spans="1:6" ht="12.75" hidden="1">
      <c r="A193" s="31"/>
      <c r="B193" s="28" t="s">
        <v>123</v>
      </c>
      <c r="C193" s="30" t="s">
        <v>66</v>
      </c>
      <c r="D193" s="157"/>
      <c r="E193" s="16">
        <v>500</v>
      </c>
      <c r="F193" s="16">
        <v>500</v>
      </c>
    </row>
    <row r="194" spans="1:6" ht="12.75">
      <c r="A194" s="28" t="s">
        <v>207</v>
      </c>
      <c r="B194" s="38"/>
      <c r="C194" s="29" t="s">
        <v>139</v>
      </c>
      <c r="D194" s="157"/>
      <c r="E194" s="16">
        <f>E195</f>
        <v>400</v>
      </c>
      <c r="F194" s="16">
        <f>F195</f>
        <v>400</v>
      </c>
    </row>
    <row r="195" spans="1:6" ht="37.5" customHeight="1">
      <c r="A195" s="31"/>
      <c r="B195" s="38">
        <v>600</v>
      </c>
      <c r="C195" s="39" t="s">
        <v>89</v>
      </c>
      <c r="D195" s="152"/>
      <c r="E195" s="13">
        <f>E196</f>
        <v>400</v>
      </c>
      <c r="F195" s="13">
        <f>F196</f>
        <v>400</v>
      </c>
    </row>
    <row r="196" spans="1:6" ht="12.75" hidden="1">
      <c r="A196" s="31"/>
      <c r="B196" s="38">
        <v>610</v>
      </c>
      <c r="C196" s="47" t="s">
        <v>118</v>
      </c>
      <c r="D196" s="152"/>
      <c r="E196" s="13">
        <v>400</v>
      </c>
      <c r="F196" s="13">
        <v>400</v>
      </c>
    </row>
    <row r="197" spans="1:6" ht="25.5">
      <c r="A197" s="28" t="s">
        <v>208</v>
      </c>
      <c r="B197" s="38"/>
      <c r="C197" s="29" t="s">
        <v>725</v>
      </c>
      <c r="D197" s="152"/>
      <c r="E197" s="13">
        <f>E198</f>
        <v>160</v>
      </c>
      <c r="F197" s="13">
        <f>F198</f>
        <v>160</v>
      </c>
    </row>
    <row r="198" spans="1:6" ht="38.25">
      <c r="A198" s="31"/>
      <c r="B198" s="38">
        <v>600</v>
      </c>
      <c r="C198" s="39" t="s">
        <v>89</v>
      </c>
      <c r="D198" s="152"/>
      <c r="E198" s="13">
        <f>E199</f>
        <v>160</v>
      </c>
      <c r="F198" s="13">
        <f>F199</f>
        <v>160</v>
      </c>
    </row>
    <row r="199" spans="1:6" ht="12.75" hidden="1">
      <c r="A199" s="31"/>
      <c r="B199" s="38">
        <v>610</v>
      </c>
      <c r="C199" s="47" t="s">
        <v>118</v>
      </c>
      <c r="D199" s="152"/>
      <c r="E199" s="13">
        <v>160</v>
      </c>
      <c r="F199" s="13">
        <v>160</v>
      </c>
    </row>
    <row r="200" spans="1:6" ht="25.5">
      <c r="A200" s="28" t="s">
        <v>762</v>
      </c>
      <c r="B200" s="38"/>
      <c r="C200" s="39" t="s">
        <v>761</v>
      </c>
      <c r="D200" s="152"/>
      <c r="E200" s="13">
        <f>E201</f>
        <v>500</v>
      </c>
      <c r="F200" s="13">
        <f>F201</f>
        <v>500</v>
      </c>
    </row>
    <row r="201" spans="1:6" ht="38.25">
      <c r="A201" s="31"/>
      <c r="B201" s="38">
        <v>600</v>
      </c>
      <c r="C201" s="39" t="s">
        <v>89</v>
      </c>
      <c r="D201" s="152"/>
      <c r="E201" s="13">
        <f>E202</f>
        <v>500</v>
      </c>
      <c r="F201" s="13">
        <f>F202</f>
        <v>500</v>
      </c>
    </row>
    <row r="202" spans="1:6" ht="12.75" hidden="1">
      <c r="A202" s="31"/>
      <c r="B202" s="38">
        <v>610</v>
      </c>
      <c r="C202" s="47" t="s">
        <v>118</v>
      </c>
      <c r="D202" s="152"/>
      <c r="E202" s="13">
        <v>500</v>
      </c>
      <c r="F202" s="13">
        <v>500</v>
      </c>
    </row>
    <row r="203" spans="1:6" ht="12.75">
      <c r="A203" s="31" t="s">
        <v>877</v>
      </c>
      <c r="B203" s="38"/>
      <c r="C203" s="47" t="s">
        <v>209</v>
      </c>
      <c r="D203" s="152"/>
      <c r="E203" s="13">
        <f>E204+E207</f>
        <v>223.5</v>
      </c>
      <c r="F203" s="13">
        <f>F204+F207</f>
        <v>223.5</v>
      </c>
    </row>
    <row r="204" spans="1:6" ht="25.5">
      <c r="A204" s="31" t="s">
        <v>210</v>
      </c>
      <c r="B204" s="38"/>
      <c r="C204" s="29" t="s">
        <v>140</v>
      </c>
      <c r="D204" s="152"/>
      <c r="E204" s="13">
        <f>E205</f>
        <v>200</v>
      </c>
      <c r="F204" s="13">
        <f>F205</f>
        <v>200</v>
      </c>
    </row>
    <row r="205" spans="1:6" ht="38.25">
      <c r="A205" s="31"/>
      <c r="B205" s="38">
        <v>600</v>
      </c>
      <c r="C205" s="39" t="s">
        <v>89</v>
      </c>
      <c r="D205" s="152"/>
      <c r="E205" s="13">
        <f>E206</f>
        <v>200</v>
      </c>
      <c r="F205" s="13">
        <f>F206</f>
        <v>200</v>
      </c>
    </row>
    <row r="206" spans="1:6" ht="12.75" hidden="1">
      <c r="A206" s="31"/>
      <c r="B206" s="38">
        <v>610</v>
      </c>
      <c r="C206" s="47" t="s">
        <v>118</v>
      </c>
      <c r="D206" s="152"/>
      <c r="E206" s="13">
        <v>200</v>
      </c>
      <c r="F206" s="13">
        <v>200</v>
      </c>
    </row>
    <row r="207" spans="1:6" ht="38.25">
      <c r="A207" s="31" t="s">
        <v>280</v>
      </c>
      <c r="B207" s="56"/>
      <c r="C207" s="57" t="s">
        <v>279</v>
      </c>
      <c r="D207" s="152"/>
      <c r="E207" s="13">
        <f>E208</f>
        <v>23.5</v>
      </c>
      <c r="F207" s="13">
        <f>F208</f>
        <v>23.5</v>
      </c>
    </row>
    <row r="208" spans="1:6" ht="38.25">
      <c r="A208" s="31"/>
      <c r="B208" s="38">
        <v>600</v>
      </c>
      <c r="C208" s="39" t="s">
        <v>89</v>
      </c>
      <c r="D208" s="152"/>
      <c r="E208" s="13">
        <f>E209</f>
        <v>23.5</v>
      </c>
      <c r="F208" s="13">
        <f>F209</f>
        <v>23.5</v>
      </c>
    </row>
    <row r="209" spans="1:6" ht="12.75" hidden="1">
      <c r="A209" s="31"/>
      <c r="B209" s="38">
        <v>610</v>
      </c>
      <c r="C209" s="47" t="s">
        <v>118</v>
      </c>
      <c r="D209" s="152"/>
      <c r="E209" s="13">
        <v>23.5</v>
      </c>
      <c r="F209" s="13">
        <v>23.5</v>
      </c>
    </row>
    <row r="210" spans="1:6" ht="25.5">
      <c r="A210" s="31" t="s">
        <v>878</v>
      </c>
      <c r="B210" s="31"/>
      <c r="C210" s="29" t="s">
        <v>211</v>
      </c>
      <c r="D210" s="152"/>
      <c r="E210" s="13">
        <f>E211+E214+E216</f>
        <v>13322.9</v>
      </c>
      <c r="F210" s="13">
        <f>F211+F214+F216</f>
        <v>12723.6</v>
      </c>
    </row>
    <row r="211" spans="1:6" ht="25.5">
      <c r="A211" s="31" t="s">
        <v>212</v>
      </c>
      <c r="B211" s="31"/>
      <c r="C211" s="29" t="s">
        <v>135</v>
      </c>
      <c r="D211" s="152">
        <f>D212</f>
        <v>7200</v>
      </c>
      <c r="E211" s="13">
        <f>E212</f>
        <v>8500</v>
      </c>
      <c r="F211" s="13">
        <f>F212</f>
        <v>8500</v>
      </c>
    </row>
    <row r="212" spans="1:6" ht="37.5" customHeight="1">
      <c r="A212" s="31"/>
      <c r="B212" s="38">
        <v>600</v>
      </c>
      <c r="C212" s="39" t="s">
        <v>89</v>
      </c>
      <c r="D212" s="152">
        <v>7200</v>
      </c>
      <c r="E212" s="13">
        <f>E213</f>
        <v>8500</v>
      </c>
      <c r="F212" s="13">
        <f>F213</f>
        <v>8500</v>
      </c>
    </row>
    <row r="213" spans="1:6" ht="12.75" hidden="1">
      <c r="A213" s="31"/>
      <c r="B213" s="38">
        <v>610</v>
      </c>
      <c r="C213" s="47" t="s">
        <v>118</v>
      </c>
      <c r="D213" s="152"/>
      <c r="E213" s="13">
        <v>8500</v>
      </c>
      <c r="F213" s="13">
        <v>8500</v>
      </c>
    </row>
    <row r="214" spans="1:6" ht="25.5">
      <c r="A214" s="31" t="s">
        <v>213</v>
      </c>
      <c r="B214" s="31"/>
      <c r="C214" s="29" t="s">
        <v>136</v>
      </c>
      <c r="D214" s="152">
        <f>D215</f>
        <v>2420</v>
      </c>
      <c r="E214" s="13">
        <f>E215</f>
        <v>3000</v>
      </c>
      <c r="F214" s="13">
        <f>F215</f>
        <v>3000</v>
      </c>
    </row>
    <row r="215" spans="1:6" ht="38.25">
      <c r="A215" s="31"/>
      <c r="B215" s="38">
        <v>600</v>
      </c>
      <c r="C215" s="39" t="s">
        <v>89</v>
      </c>
      <c r="D215" s="152">
        <v>2420</v>
      </c>
      <c r="E215" s="13">
        <v>3000</v>
      </c>
      <c r="F215" s="13">
        <v>3000</v>
      </c>
    </row>
    <row r="216" spans="1:6" ht="25.5">
      <c r="A216" s="31" t="s">
        <v>535</v>
      </c>
      <c r="B216" s="38"/>
      <c r="C216" s="39" t="s">
        <v>536</v>
      </c>
      <c r="D216" s="152"/>
      <c r="E216" s="13">
        <f>E217</f>
        <v>1822.9</v>
      </c>
      <c r="F216" s="13">
        <f>F217</f>
        <v>1223.6</v>
      </c>
    </row>
    <row r="217" spans="1:6" ht="38.25">
      <c r="A217" s="31"/>
      <c r="B217" s="38">
        <v>600</v>
      </c>
      <c r="C217" s="39" t="s">
        <v>89</v>
      </c>
      <c r="D217" s="152"/>
      <c r="E217" s="13">
        <f>E218</f>
        <v>1822.9</v>
      </c>
      <c r="F217" s="13">
        <f>F218</f>
        <v>1223.6</v>
      </c>
    </row>
    <row r="218" spans="1:6" ht="12.75" hidden="1">
      <c r="A218" s="31"/>
      <c r="B218" s="38">
        <v>610</v>
      </c>
      <c r="C218" s="47" t="s">
        <v>118</v>
      </c>
      <c r="D218" s="152"/>
      <c r="E218" s="13">
        <v>1822.9</v>
      </c>
      <c r="F218" s="13">
        <v>1223.6</v>
      </c>
    </row>
    <row r="219" spans="1:6" ht="25.5">
      <c r="A219" s="31" t="s">
        <v>214</v>
      </c>
      <c r="B219" s="31"/>
      <c r="C219" s="29" t="s">
        <v>215</v>
      </c>
      <c r="D219" s="13"/>
      <c r="E219" s="13">
        <f aca="true" t="shared" si="2" ref="E219:F221">E220</f>
        <v>611.8</v>
      </c>
      <c r="F219" s="13">
        <f t="shared" si="2"/>
        <v>611.8</v>
      </c>
    </row>
    <row r="220" spans="1:6" ht="25.5">
      <c r="A220" s="31" t="s">
        <v>217</v>
      </c>
      <c r="B220" s="31"/>
      <c r="C220" s="29" t="s">
        <v>216</v>
      </c>
      <c r="D220" s="13"/>
      <c r="E220" s="13">
        <f t="shared" si="2"/>
        <v>611.8</v>
      </c>
      <c r="F220" s="13">
        <f t="shared" si="2"/>
        <v>611.8</v>
      </c>
    </row>
    <row r="221" spans="1:6" ht="12.75">
      <c r="A221" s="31"/>
      <c r="B221" s="31">
        <v>200</v>
      </c>
      <c r="C221" s="29" t="s">
        <v>65</v>
      </c>
      <c r="D221" s="13"/>
      <c r="E221" s="13">
        <f t="shared" si="2"/>
        <v>611.8</v>
      </c>
      <c r="F221" s="13">
        <f t="shared" si="2"/>
        <v>611.8</v>
      </c>
    </row>
    <row r="222" spans="1:6" ht="25.5" hidden="1">
      <c r="A222" s="31"/>
      <c r="B222" s="31">
        <v>240</v>
      </c>
      <c r="C222" s="29" t="s">
        <v>66</v>
      </c>
      <c r="D222" s="13"/>
      <c r="E222" s="13">
        <v>611.8</v>
      </c>
      <c r="F222" s="13">
        <v>611.8</v>
      </c>
    </row>
    <row r="223" spans="1:6" ht="38.25">
      <c r="A223" s="28" t="s">
        <v>218</v>
      </c>
      <c r="B223" s="31"/>
      <c r="C223" s="29" t="s">
        <v>171</v>
      </c>
      <c r="D223" s="153"/>
      <c r="E223" s="14">
        <f>E224</f>
        <v>13799.55</v>
      </c>
      <c r="F223" s="14">
        <f>F224</f>
        <v>16092.4</v>
      </c>
    </row>
    <row r="224" spans="1:6" ht="38.25">
      <c r="A224" s="28" t="s">
        <v>879</v>
      </c>
      <c r="B224" s="31"/>
      <c r="C224" s="29" t="s">
        <v>219</v>
      </c>
      <c r="D224" s="153"/>
      <c r="E224" s="14">
        <f>E225+E228+E233</f>
        <v>13799.55</v>
      </c>
      <c r="F224" s="14">
        <f>F225+F228+F233</f>
        <v>16092.4</v>
      </c>
    </row>
    <row r="225" spans="1:6" ht="25.5">
      <c r="A225" s="28" t="s">
        <v>220</v>
      </c>
      <c r="B225" s="31"/>
      <c r="C225" s="29" t="s">
        <v>117</v>
      </c>
      <c r="D225" s="153"/>
      <c r="E225" s="14">
        <f>E226</f>
        <v>8832.9</v>
      </c>
      <c r="F225" s="14">
        <f>F226</f>
        <v>8832.9</v>
      </c>
    </row>
    <row r="226" spans="1:6" ht="37.5" customHeight="1">
      <c r="A226" s="48"/>
      <c r="B226" s="46">
        <v>600</v>
      </c>
      <c r="C226" s="39" t="s">
        <v>89</v>
      </c>
      <c r="D226" s="153"/>
      <c r="E226" s="14">
        <f>E227</f>
        <v>8832.9</v>
      </c>
      <c r="F226" s="14">
        <f>F227</f>
        <v>8832.9</v>
      </c>
    </row>
    <row r="227" spans="1:6" ht="12.75" hidden="1">
      <c r="A227" s="48"/>
      <c r="B227" s="46">
        <v>610</v>
      </c>
      <c r="C227" s="47" t="s">
        <v>118</v>
      </c>
      <c r="D227" s="153"/>
      <c r="E227" s="14">
        <v>8832.9</v>
      </c>
      <c r="F227" s="14">
        <v>8832.9</v>
      </c>
    </row>
    <row r="228" spans="1:6" ht="25.5">
      <c r="A228" s="28" t="s">
        <v>221</v>
      </c>
      <c r="B228" s="50"/>
      <c r="C228" s="37" t="s">
        <v>222</v>
      </c>
      <c r="D228" s="158"/>
      <c r="E228" s="18">
        <f>E229+E231</f>
        <v>4898.65</v>
      </c>
      <c r="F228" s="18">
        <f>F229+F231</f>
        <v>7191.5</v>
      </c>
    </row>
    <row r="229" spans="1:6" ht="38.25">
      <c r="A229" s="34"/>
      <c r="B229" s="46">
        <v>600</v>
      </c>
      <c r="C229" s="39" t="s">
        <v>89</v>
      </c>
      <c r="D229" s="153"/>
      <c r="E229" s="14">
        <f>E230</f>
        <v>1174.2</v>
      </c>
      <c r="F229" s="14">
        <f>F230</f>
        <v>1174.2</v>
      </c>
    </row>
    <row r="230" spans="1:6" ht="12.75" hidden="1">
      <c r="A230" s="34"/>
      <c r="B230" s="46">
        <v>610</v>
      </c>
      <c r="C230" s="47" t="s">
        <v>118</v>
      </c>
      <c r="D230" s="153"/>
      <c r="E230" s="14">
        <v>1174.2</v>
      </c>
      <c r="F230" s="14">
        <v>1174.2</v>
      </c>
    </row>
    <row r="231" spans="1:6" ht="12.75">
      <c r="A231" s="49"/>
      <c r="B231" s="31">
        <v>200</v>
      </c>
      <c r="C231" s="29" t="s">
        <v>65</v>
      </c>
      <c r="D231" s="159"/>
      <c r="E231" s="160">
        <f>E232</f>
        <v>3724.45</v>
      </c>
      <c r="F231" s="160">
        <f>F232</f>
        <v>6017.3</v>
      </c>
    </row>
    <row r="232" spans="1:6" ht="12.75" hidden="1">
      <c r="A232" s="48"/>
      <c r="B232" s="31">
        <v>240</v>
      </c>
      <c r="C232" s="30" t="s">
        <v>66</v>
      </c>
      <c r="D232" s="159"/>
      <c r="E232" s="160">
        <f>3000+516.8-13+226.2-5.55</f>
        <v>3724.45</v>
      </c>
      <c r="F232" s="160">
        <f>5000+586+452.9-22.7+1.1</f>
        <v>6017.3</v>
      </c>
    </row>
    <row r="233" spans="1:6" ht="12.75">
      <c r="A233" s="28" t="s">
        <v>880</v>
      </c>
      <c r="B233" s="38"/>
      <c r="C233" s="39" t="s">
        <v>772</v>
      </c>
      <c r="D233" s="159"/>
      <c r="E233" s="160">
        <f>E234</f>
        <v>68</v>
      </c>
      <c r="F233" s="160">
        <f>F234</f>
        <v>68</v>
      </c>
    </row>
    <row r="234" spans="1:6" ht="12.75">
      <c r="A234" s="43"/>
      <c r="B234" s="28" t="s">
        <v>122</v>
      </c>
      <c r="C234" s="29" t="s">
        <v>65</v>
      </c>
      <c r="D234" s="159"/>
      <c r="E234" s="160">
        <f>E235</f>
        <v>68</v>
      </c>
      <c r="F234" s="160">
        <f>F235</f>
        <v>68</v>
      </c>
    </row>
    <row r="235" spans="1:6" ht="12.75" hidden="1">
      <c r="A235" s="43"/>
      <c r="B235" s="28" t="s">
        <v>123</v>
      </c>
      <c r="C235" s="30" t="s">
        <v>66</v>
      </c>
      <c r="D235" s="159"/>
      <c r="E235" s="160">
        <v>68</v>
      </c>
      <c r="F235" s="160">
        <v>68</v>
      </c>
    </row>
    <row r="236" spans="1:6" ht="38.25">
      <c r="A236" s="28" t="s">
        <v>223</v>
      </c>
      <c r="B236" s="31"/>
      <c r="C236" s="29" t="s">
        <v>226</v>
      </c>
      <c r="D236" s="161">
        <f>D237</f>
        <v>473.3</v>
      </c>
      <c r="E236" s="14">
        <f>E237+E241</f>
        <v>850.5</v>
      </c>
      <c r="F236" s="14">
        <f>F237+F241</f>
        <v>850.5</v>
      </c>
    </row>
    <row r="237" spans="1:6" ht="38.25">
      <c r="A237" s="28" t="s">
        <v>881</v>
      </c>
      <c r="B237" s="31"/>
      <c r="C237" s="29" t="s">
        <v>224</v>
      </c>
      <c r="D237" s="161">
        <f>D239</f>
        <v>473.3</v>
      </c>
      <c r="E237" s="14">
        <f aca="true" t="shared" si="3" ref="E237:F239">E238</f>
        <v>295</v>
      </c>
      <c r="F237" s="14">
        <f t="shared" si="3"/>
        <v>295</v>
      </c>
    </row>
    <row r="238" spans="1:6" ht="25.5">
      <c r="A238" s="28" t="s">
        <v>225</v>
      </c>
      <c r="B238" s="31"/>
      <c r="C238" s="29" t="s">
        <v>227</v>
      </c>
      <c r="D238" s="161"/>
      <c r="E238" s="14">
        <f t="shared" si="3"/>
        <v>295</v>
      </c>
      <c r="F238" s="14">
        <f t="shared" si="3"/>
        <v>295</v>
      </c>
    </row>
    <row r="239" spans="1:6" ht="12.75">
      <c r="A239" s="31"/>
      <c r="B239" s="31">
        <v>200</v>
      </c>
      <c r="C239" s="29" t="s">
        <v>65</v>
      </c>
      <c r="D239" s="161">
        <v>473.3</v>
      </c>
      <c r="E239" s="14">
        <f t="shared" si="3"/>
        <v>295</v>
      </c>
      <c r="F239" s="14">
        <f t="shared" si="3"/>
        <v>295</v>
      </c>
    </row>
    <row r="240" spans="1:6" ht="12.75" hidden="1">
      <c r="A240" s="31"/>
      <c r="B240" s="31">
        <v>240</v>
      </c>
      <c r="C240" s="30" t="s">
        <v>66</v>
      </c>
      <c r="D240" s="161"/>
      <c r="E240" s="14">
        <v>295</v>
      </c>
      <c r="F240" s="14">
        <v>295</v>
      </c>
    </row>
    <row r="241" spans="1:6" ht="38.25">
      <c r="A241" s="28" t="s">
        <v>228</v>
      </c>
      <c r="B241" s="31"/>
      <c r="C241" s="29" t="s">
        <v>229</v>
      </c>
      <c r="D241" s="152">
        <f>D358</f>
        <v>800</v>
      </c>
      <c r="E241" s="13">
        <f aca="true" t="shared" si="4" ref="E241:F243">E242</f>
        <v>555.5</v>
      </c>
      <c r="F241" s="13">
        <f t="shared" si="4"/>
        <v>555.5</v>
      </c>
    </row>
    <row r="242" spans="1:6" ht="38.25">
      <c r="A242" s="28" t="s">
        <v>231</v>
      </c>
      <c r="B242" s="31"/>
      <c r="C242" s="29" t="s">
        <v>105</v>
      </c>
      <c r="D242" s="161"/>
      <c r="E242" s="14">
        <f t="shared" si="4"/>
        <v>555.5</v>
      </c>
      <c r="F242" s="14">
        <f t="shared" si="4"/>
        <v>555.5</v>
      </c>
    </row>
    <row r="243" spans="1:6" ht="12.75">
      <c r="A243" s="31"/>
      <c r="B243" s="38">
        <v>500</v>
      </c>
      <c r="C243" s="39" t="s">
        <v>80</v>
      </c>
      <c r="D243" s="161"/>
      <c r="E243" s="14">
        <f t="shared" si="4"/>
        <v>555.5</v>
      </c>
      <c r="F243" s="14">
        <f t="shared" si="4"/>
        <v>555.5</v>
      </c>
    </row>
    <row r="244" spans="1:6" ht="12.75" hidden="1">
      <c r="A244" s="31"/>
      <c r="B244" s="38">
        <v>540</v>
      </c>
      <c r="C244" s="39" t="s">
        <v>50</v>
      </c>
      <c r="D244" s="161"/>
      <c r="E244" s="14">
        <v>555.5</v>
      </c>
      <c r="F244" s="14">
        <v>555.5</v>
      </c>
    </row>
    <row r="245" spans="1:6" ht="25.5">
      <c r="A245" s="28" t="s">
        <v>232</v>
      </c>
      <c r="B245" s="31"/>
      <c r="C245" s="29" t="s">
        <v>233</v>
      </c>
      <c r="D245" s="161"/>
      <c r="E245" s="14">
        <f aca="true" t="shared" si="5" ref="E245:F248">E246</f>
        <v>7696</v>
      </c>
      <c r="F245" s="14">
        <f t="shared" si="5"/>
        <v>7500</v>
      </c>
    </row>
    <row r="246" spans="1:6" ht="25.5">
      <c r="A246" s="28" t="s">
        <v>234</v>
      </c>
      <c r="B246" s="31"/>
      <c r="C246" s="29" t="s">
        <v>235</v>
      </c>
      <c r="D246" s="161"/>
      <c r="E246" s="14">
        <f t="shared" si="5"/>
        <v>7696</v>
      </c>
      <c r="F246" s="14">
        <f t="shared" si="5"/>
        <v>7500</v>
      </c>
    </row>
    <row r="247" spans="1:6" ht="25.5">
      <c r="A247" s="31" t="s">
        <v>744</v>
      </c>
      <c r="B247" s="34"/>
      <c r="C247" s="279" t="s">
        <v>745</v>
      </c>
      <c r="D247" s="161"/>
      <c r="E247" s="14">
        <f t="shared" si="5"/>
        <v>7696</v>
      </c>
      <c r="F247" s="14">
        <f t="shared" si="5"/>
        <v>7500</v>
      </c>
    </row>
    <row r="248" spans="1:6" ht="24.75" customHeight="1">
      <c r="A248" s="58"/>
      <c r="B248" s="58">
        <v>400</v>
      </c>
      <c r="C248" s="57" t="s">
        <v>128</v>
      </c>
      <c r="D248" s="161"/>
      <c r="E248" s="14">
        <f t="shared" si="5"/>
        <v>7696</v>
      </c>
      <c r="F248" s="14">
        <f t="shared" si="5"/>
        <v>7500</v>
      </c>
    </row>
    <row r="249" spans="1:6" ht="12.75" hidden="1">
      <c r="A249" s="34"/>
      <c r="B249" s="34">
        <v>410</v>
      </c>
      <c r="C249" s="29" t="s">
        <v>129</v>
      </c>
      <c r="D249" s="161"/>
      <c r="E249" s="14">
        <v>7696</v>
      </c>
      <c r="F249" s="14">
        <v>7500</v>
      </c>
    </row>
    <row r="250" spans="1:6" ht="12.75">
      <c r="A250" s="31" t="s">
        <v>236</v>
      </c>
      <c r="B250" s="31"/>
      <c r="C250" s="29" t="s">
        <v>172</v>
      </c>
      <c r="D250" s="152" t="e">
        <f>D251</f>
        <v>#REF!</v>
      </c>
      <c r="E250" s="13">
        <f>E251</f>
        <v>2171.8</v>
      </c>
      <c r="F250" s="13">
        <f>F251</f>
        <v>2171.8</v>
      </c>
    </row>
    <row r="251" spans="1:6" ht="25.5">
      <c r="A251" s="31" t="s">
        <v>883</v>
      </c>
      <c r="B251" s="31"/>
      <c r="C251" s="29" t="s">
        <v>238</v>
      </c>
      <c r="D251" s="152" t="e">
        <f>#REF!</f>
        <v>#REF!</v>
      </c>
      <c r="E251" s="13">
        <f>E252+E255</f>
        <v>2171.8</v>
      </c>
      <c r="F251" s="13">
        <f>F252+F255</f>
        <v>2171.8</v>
      </c>
    </row>
    <row r="252" spans="1:6" ht="25.5">
      <c r="A252" s="31" t="s">
        <v>239</v>
      </c>
      <c r="B252" s="31"/>
      <c r="C252" s="29" t="s">
        <v>240</v>
      </c>
      <c r="D252" s="152"/>
      <c r="E252" s="13">
        <f>E253</f>
        <v>582</v>
      </c>
      <c r="F252" s="13">
        <f>F253</f>
        <v>582</v>
      </c>
    </row>
    <row r="253" spans="1:6" ht="12" customHeight="1">
      <c r="A253" s="31"/>
      <c r="B253" s="28" t="s">
        <v>122</v>
      </c>
      <c r="C253" s="29" t="s">
        <v>65</v>
      </c>
      <c r="D253" s="152"/>
      <c r="E253" s="13">
        <f>E254</f>
        <v>582</v>
      </c>
      <c r="F253" s="13">
        <f>F254</f>
        <v>582</v>
      </c>
    </row>
    <row r="254" spans="1:6" ht="12.75" hidden="1">
      <c r="A254" s="31"/>
      <c r="B254" s="28" t="s">
        <v>123</v>
      </c>
      <c r="C254" s="30" t="s">
        <v>66</v>
      </c>
      <c r="D254" s="152"/>
      <c r="E254" s="13">
        <v>582</v>
      </c>
      <c r="F254" s="13">
        <v>582</v>
      </c>
    </row>
    <row r="255" spans="1:6" ht="63.75">
      <c r="A255" s="31" t="s">
        <v>241</v>
      </c>
      <c r="B255" s="28"/>
      <c r="C255" s="29" t="s">
        <v>242</v>
      </c>
      <c r="D255" s="156"/>
      <c r="E255" s="15">
        <f>E256</f>
        <v>1589.8</v>
      </c>
      <c r="F255" s="15">
        <f>F256</f>
        <v>1589.8</v>
      </c>
    </row>
    <row r="256" spans="1:6" ht="12.75">
      <c r="A256" s="32"/>
      <c r="B256" s="28" t="s">
        <v>122</v>
      </c>
      <c r="C256" s="29" t="s">
        <v>65</v>
      </c>
      <c r="D256" s="156"/>
      <c r="E256" s="15">
        <f>E257</f>
        <v>1589.8</v>
      </c>
      <c r="F256" s="15">
        <f>F257</f>
        <v>1589.8</v>
      </c>
    </row>
    <row r="257" spans="1:6" ht="12.75" hidden="1">
      <c r="A257" s="32"/>
      <c r="B257" s="28" t="s">
        <v>123</v>
      </c>
      <c r="C257" s="30" t="s">
        <v>66</v>
      </c>
      <c r="D257" s="156"/>
      <c r="E257" s="13">
        <v>1589.8</v>
      </c>
      <c r="F257" s="13">
        <v>1589.8</v>
      </c>
    </row>
    <row r="258" spans="1:6" ht="25.5">
      <c r="A258" s="32" t="s">
        <v>237</v>
      </c>
      <c r="B258" s="45"/>
      <c r="C258" s="29" t="s">
        <v>173</v>
      </c>
      <c r="D258" s="158"/>
      <c r="E258" s="14">
        <f>E259</f>
        <v>13675.199999999999</v>
      </c>
      <c r="F258" s="14">
        <f>F259</f>
        <v>13675.199999999999</v>
      </c>
    </row>
    <row r="259" spans="1:6" ht="38.25">
      <c r="A259" s="32" t="s">
        <v>884</v>
      </c>
      <c r="B259" s="45"/>
      <c r="C259" s="29" t="s">
        <v>244</v>
      </c>
      <c r="D259" s="158"/>
      <c r="E259" s="18">
        <f>E260+E263+E266+E269+E272+E275+E278+E281+E284+E287</f>
        <v>13675.199999999999</v>
      </c>
      <c r="F259" s="18">
        <f>F260+F263+F266+F269+F272+F275+F278+F281+F284+F287</f>
        <v>13675.199999999999</v>
      </c>
    </row>
    <row r="260" spans="1:6" ht="12.75">
      <c r="A260" s="32" t="s">
        <v>248</v>
      </c>
      <c r="B260" s="31"/>
      <c r="C260" s="59" t="s">
        <v>20</v>
      </c>
      <c r="D260" s="152"/>
      <c r="E260" s="13">
        <f>E261</f>
        <v>4266.3</v>
      </c>
      <c r="F260" s="13">
        <f>F261</f>
        <v>4266.3</v>
      </c>
    </row>
    <row r="261" spans="1:6" ht="38.25">
      <c r="A261" s="31"/>
      <c r="B261" s="38">
        <v>600</v>
      </c>
      <c r="C261" s="39" t="s">
        <v>89</v>
      </c>
      <c r="D261" s="152"/>
      <c r="E261" s="13">
        <f>E262</f>
        <v>4266.3</v>
      </c>
      <c r="F261" s="13">
        <f>F262</f>
        <v>4266.3</v>
      </c>
    </row>
    <row r="262" spans="1:6" ht="12.75" hidden="1">
      <c r="A262" s="31"/>
      <c r="B262" s="38">
        <v>610</v>
      </c>
      <c r="C262" s="47" t="s">
        <v>118</v>
      </c>
      <c r="D262" s="152"/>
      <c r="E262" s="13">
        <v>4266.3</v>
      </c>
      <c r="F262" s="13">
        <v>4266.3</v>
      </c>
    </row>
    <row r="263" spans="1:6" ht="38.25">
      <c r="A263" s="32" t="s">
        <v>249</v>
      </c>
      <c r="B263" s="31"/>
      <c r="C263" s="29" t="s">
        <v>21</v>
      </c>
      <c r="D263" s="152"/>
      <c r="E263" s="13">
        <f>E264</f>
        <v>1300.3</v>
      </c>
      <c r="F263" s="13">
        <f>F264</f>
        <v>1300.3</v>
      </c>
    </row>
    <row r="264" spans="1:6" ht="38.25">
      <c r="A264" s="31"/>
      <c r="B264" s="38">
        <v>600</v>
      </c>
      <c r="C264" s="39" t="s">
        <v>89</v>
      </c>
      <c r="D264" s="152"/>
      <c r="E264" s="13">
        <f>E265</f>
        <v>1300.3</v>
      </c>
      <c r="F264" s="13">
        <f>F265</f>
        <v>1300.3</v>
      </c>
    </row>
    <row r="265" spans="1:6" ht="12.75" hidden="1">
      <c r="A265" s="31"/>
      <c r="B265" s="38">
        <v>610</v>
      </c>
      <c r="C265" s="47" t="s">
        <v>118</v>
      </c>
      <c r="D265" s="152"/>
      <c r="E265" s="13">
        <v>1300.3</v>
      </c>
      <c r="F265" s="13">
        <v>1300.3</v>
      </c>
    </row>
    <row r="266" spans="1:6" ht="12.75">
      <c r="A266" s="32" t="s">
        <v>250</v>
      </c>
      <c r="B266" s="31"/>
      <c r="C266" s="29" t="s">
        <v>24</v>
      </c>
      <c r="D266" s="156"/>
      <c r="E266" s="15">
        <f>E267</f>
        <v>1300.3</v>
      </c>
      <c r="F266" s="15">
        <f>F267</f>
        <v>1300.3</v>
      </c>
    </row>
    <row r="267" spans="1:6" ht="37.5" customHeight="1">
      <c r="A267" s="31"/>
      <c r="B267" s="38">
        <v>600</v>
      </c>
      <c r="C267" s="39" t="s">
        <v>89</v>
      </c>
      <c r="D267" s="156"/>
      <c r="E267" s="15">
        <f>E268</f>
        <v>1300.3</v>
      </c>
      <c r="F267" s="15">
        <f>F268</f>
        <v>1300.3</v>
      </c>
    </row>
    <row r="268" spans="1:6" ht="12.75" hidden="1">
      <c r="A268" s="31"/>
      <c r="B268" s="38">
        <v>610</v>
      </c>
      <c r="C268" s="47" t="s">
        <v>118</v>
      </c>
      <c r="D268" s="156"/>
      <c r="E268" s="15">
        <v>1300.3</v>
      </c>
      <c r="F268" s="15">
        <v>1300.3</v>
      </c>
    </row>
    <row r="269" spans="1:6" ht="25.5">
      <c r="A269" s="32" t="s">
        <v>246</v>
      </c>
      <c r="B269" s="45"/>
      <c r="C269" s="33" t="s">
        <v>537</v>
      </c>
      <c r="D269" s="156"/>
      <c r="E269" s="15">
        <f>E270</f>
        <v>1829.7</v>
      </c>
      <c r="F269" s="15">
        <f>F270</f>
        <v>1829.7</v>
      </c>
    </row>
    <row r="270" spans="1:6" ht="37.5" customHeight="1">
      <c r="A270" s="31"/>
      <c r="B270" s="38">
        <v>600</v>
      </c>
      <c r="C270" s="39" t="s">
        <v>89</v>
      </c>
      <c r="D270" s="152"/>
      <c r="E270" s="13">
        <f>E271</f>
        <v>1829.7</v>
      </c>
      <c r="F270" s="13">
        <f>F271</f>
        <v>1829.7</v>
      </c>
    </row>
    <row r="271" spans="1:6" ht="12.75" hidden="1">
      <c r="A271" s="31"/>
      <c r="B271" s="38">
        <v>610</v>
      </c>
      <c r="C271" s="47" t="s">
        <v>118</v>
      </c>
      <c r="D271" s="152"/>
      <c r="E271" s="13">
        <v>1829.7</v>
      </c>
      <c r="F271" s="13">
        <v>1829.7</v>
      </c>
    </row>
    <row r="272" spans="1:6" ht="38.25">
      <c r="A272" s="31" t="s">
        <v>245</v>
      </c>
      <c r="B272" s="46"/>
      <c r="C272" s="39" t="s">
        <v>243</v>
      </c>
      <c r="D272" s="153"/>
      <c r="E272" s="14">
        <f>E273</f>
        <v>664.6</v>
      </c>
      <c r="F272" s="14">
        <f>F273</f>
        <v>664.6</v>
      </c>
    </row>
    <row r="273" spans="1:6" ht="37.5" customHeight="1">
      <c r="A273" s="34"/>
      <c r="B273" s="46">
        <v>600</v>
      </c>
      <c r="C273" s="39" t="s">
        <v>89</v>
      </c>
      <c r="D273" s="158"/>
      <c r="E273" s="18">
        <f>E274</f>
        <v>664.6</v>
      </c>
      <c r="F273" s="18">
        <f>F274</f>
        <v>664.6</v>
      </c>
    </row>
    <row r="274" spans="1:6" ht="12.75" hidden="1">
      <c r="A274" s="34"/>
      <c r="B274" s="46">
        <v>610</v>
      </c>
      <c r="C274" s="47" t="s">
        <v>118</v>
      </c>
      <c r="D274" s="158"/>
      <c r="E274" s="18">
        <v>664.6</v>
      </c>
      <c r="F274" s="18">
        <v>664.6</v>
      </c>
    </row>
    <row r="275" spans="1:6" ht="51">
      <c r="A275" s="32" t="s">
        <v>247</v>
      </c>
      <c r="B275" s="45"/>
      <c r="C275" s="60" t="s">
        <v>22</v>
      </c>
      <c r="D275" s="156"/>
      <c r="E275" s="15">
        <f>E276</f>
        <v>558.1</v>
      </c>
      <c r="F275" s="15">
        <f>F276</f>
        <v>558.1</v>
      </c>
    </row>
    <row r="276" spans="1:6" ht="38.25">
      <c r="A276" s="32"/>
      <c r="B276" s="38">
        <v>600</v>
      </c>
      <c r="C276" s="39" t="s">
        <v>89</v>
      </c>
      <c r="D276" s="156"/>
      <c r="E276" s="15">
        <f>E277</f>
        <v>558.1</v>
      </c>
      <c r="F276" s="15">
        <f>F277</f>
        <v>558.1</v>
      </c>
    </row>
    <row r="277" spans="1:6" ht="12.75" hidden="1">
      <c r="A277" s="32"/>
      <c r="B277" s="45">
        <v>610</v>
      </c>
      <c r="C277" s="54" t="s">
        <v>118</v>
      </c>
      <c r="D277" s="156"/>
      <c r="E277" s="15">
        <v>558.1</v>
      </c>
      <c r="F277" s="15">
        <v>558.1</v>
      </c>
    </row>
    <row r="278" spans="1:6" ht="25.5">
      <c r="A278" s="32" t="s">
        <v>251</v>
      </c>
      <c r="B278" s="45"/>
      <c r="C278" s="60" t="s">
        <v>33</v>
      </c>
      <c r="D278" s="156"/>
      <c r="E278" s="15">
        <f>E279</f>
        <v>1779.3</v>
      </c>
      <c r="F278" s="15">
        <f>F279</f>
        <v>1779.3</v>
      </c>
    </row>
    <row r="279" spans="1:6" ht="38.25">
      <c r="A279" s="32"/>
      <c r="B279" s="38">
        <v>600</v>
      </c>
      <c r="C279" s="39" t="s">
        <v>89</v>
      </c>
      <c r="D279" s="156"/>
      <c r="E279" s="15">
        <f>E280</f>
        <v>1779.3</v>
      </c>
      <c r="F279" s="15">
        <f>F280</f>
        <v>1779.3</v>
      </c>
    </row>
    <row r="280" spans="1:6" ht="12.75" hidden="1">
      <c r="A280" s="32"/>
      <c r="B280" s="45">
        <v>610</v>
      </c>
      <c r="C280" s="54" t="s">
        <v>118</v>
      </c>
      <c r="D280" s="156"/>
      <c r="E280" s="15">
        <v>1779.3</v>
      </c>
      <c r="F280" s="15">
        <v>1779.3</v>
      </c>
    </row>
    <row r="281" spans="1:6" ht="12.75">
      <c r="A281" s="32" t="s">
        <v>29</v>
      </c>
      <c r="B281" s="45"/>
      <c r="C281" s="54" t="s">
        <v>34</v>
      </c>
      <c r="D281" s="156"/>
      <c r="E281" s="15">
        <f>E282</f>
        <v>507.8</v>
      </c>
      <c r="F281" s="15">
        <f>F282</f>
        <v>507.8</v>
      </c>
    </row>
    <row r="282" spans="1:6" ht="37.5" customHeight="1">
      <c r="A282" s="32"/>
      <c r="B282" s="38">
        <v>600</v>
      </c>
      <c r="C282" s="39" t="s">
        <v>89</v>
      </c>
      <c r="D282" s="156"/>
      <c r="E282" s="15">
        <f>E283</f>
        <v>507.8</v>
      </c>
      <c r="F282" s="15">
        <f>F283</f>
        <v>507.8</v>
      </c>
    </row>
    <row r="283" spans="1:6" ht="12.75" hidden="1">
      <c r="A283" s="32"/>
      <c r="B283" s="45">
        <v>610</v>
      </c>
      <c r="C283" s="54" t="s">
        <v>118</v>
      </c>
      <c r="D283" s="156"/>
      <c r="E283" s="15">
        <v>507.8</v>
      </c>
      <c r="F283" s="15">
        <v>507.8</v>
      </c>
    </row>
    <row r="284" spans="1:6" ht="12.75">
      <c r="A284" s="32" t="s">
        <v>30</v>
      </c>
      <c r="B284" s="45"/>
      <c r="C284" s="54" t="s">
        <v>35</v>
      </c>
      <c r="D284" s="156"/>
      <c r="E284" s="15">
        <f>E285</f>
        <v>986.8</v>
      </c>
      <c r="F284" s="15">
        <f>F285</f>
        <v>986.8</v>
      </c>
    </row>
    <row r="285" spans="1:6" ht="38.25">
      <c r="A285" s="32"/>
      <c r="B285" s="38">
        <v>600</v>
      </c>
      <c r="C285" s="39" t="s">
        <v>89</v>
      </c>
      <c r="D285" s="156"/>
      <c r="E285" s="15">
        <f>E286</f>
        <v>986.8</v>
      </c>
      <c r="F285" s="15">
        <f>F286</f>
        <v>986.8</v>
      </c>
    </row>
    <row r="286" spans="1:6" ht="12.75" hidden="1">
      <c r="A286" s="32"/>
      <c r="B286" s="45">
        <v>610</v>
      </c>
      <c r="C286" s="54" t="s">
        <v>118</v>
      </c>
      <c r="D286" s="156"/>
      <c r="E286" s="15">
        <v>986.8</v>
      </c>
      <c r="F286" s="15">
        <v>986.8</v>
      </c>
    </row>
    <row r="287" spans="1:6" ht="51">
      <c r="A287" s="32" t="s">
        <v>313</v>
      </c>
      <c r="B287" s="45"/>
      <c r="C287" s="60" t="s">
        <v>314</v>
      </c>
      <c r="D287" s="156"/>
      <c r="E287" s="15">
        <f>E288</f>
        <v>482</v>
      </c>
      <c r="F287" s="15">
        <f>F288</f>
        <v>482</v>
      </c>
    </row>
    <row r="288" spans="1:6" ht="12.75">
      <c r="A288" s="32"/>
      <c r="B288" s="28" t="s">
        <v>122</v>
      </c>
      <c r="C288" s="29" t="s">
        <v>65</v>
      </c>
      <c r="D288" s="156"/>
      <c r="E288" s="15">
        <f>E289</f>
        <v>482</v>
      </c>
      <c r="F288" s="15">
        <f>F289</f>
        <v>482</v>
      </c>
    </row>
    <row r="289" spans="1:6" ht="12.75" hidden="1">
      <c r="A289" s="32"/>
      <c r="B289" s="28" t="s">
        <v>123</v>
      </c>
      <c r="C289" s="30" t="s">
        <v>66</v>
      </c>
      <c r="D289" s="156"/>
      <c r="E289" s="15">
        <v>482</v>
      </c>
      <c r="F289" s="15">
        <v>482</v>
      </c>
    </row>
    <row r="290" spans="1:6" ht="38.25">
      <c r="A290" s="44" t="s">
        <v>252</v>
      </c>
      <c r="B290" s="44"/>
      <c r="C290" s="26" t="s">
        <v>728</v>
      </c>
      <c r="D290" s="154"/>
      <c r="E290" s="19">
        <f>E291</f>
        <v>200</v>
      </c>
      <c r="F290" s="19">
        <f>F291</f>
        <v>200</v>
      </c>
    </row>
    <row r="291" spans="1:6" ht="38.25">
      <c r="A291" s="28" t="s">
        <v>887</v>
      </c>
      <c r="B291" s="44"/>
      <c r="C291" s="29" t="s">
        <v>889</v>
      </c>
      <c r="D291" s="154"/>
      <c r="E291" s="13">
        <f>E292</f>
        <v>200</v>
      </c>
      <c r="F291" s="13">
        <f>F292</f>
        <v>200</v>
      </c>
    </row>
    <row r="292" spans="1:6" ht="25.5">
      <c r="A292" s="28" t="s">
        <v>888</v>
      </c>
      <c r="B292" s="44"/>
      <c r="C292" s="29" t="s">
        <v>890</v>
      </c>
      <c r="D292" s="154"/>
      <c r="E292" s="13">
        <f>E293+E296</f>
        <v>200</v>
      </c>
      <c r="F292" s="13">
        <f>F293+F296</f>
        <v>200</v>
      </c>
    </row>
    <row r="293" spans="1:6" ht="25.5">
      <c r="A293" s="28" t="s">
        <v>891</v>
      </c>
      <c r="B293" s="28"/>
      <c r="C293" s="29" t="s">
        <v>178</v>
      </c>
      <c r="D293" s="152"/>
      <c r="E293" s="13">
        <f>E294</f>
        <v>100</v>
      </c>
      <c r="F293" s="13">
        <f>F294</f>
        <v>100</v>
      </c>
    </row>
    <row r="294" spans="1:6" ht="12.75">
      <c r="A294" s="31"/>
      <c r="B294" s="28" t="s">
        <v>122</v>
      </c>
      <c r="C294" s="29" t="s">
        <v>65</v>
      </c>
      <c r="D294" s="152"/>
      <c r="E294" s="13">
        <f>E295</f>
        <v>100</v>
      </c>
      <c r="F294" s="13">
        <f>F295</f>
        <v>100</v>
      </c>
    </row>
    <row r="295" spans="1:6" ht="12.75" hidden="1">
      <c r="A295" s="31"/>
      <c r="B295" s="28" t="s">
        <v>123</v>
      </c>
      <c r="C295" s="30" t="s">
        <v>66</v>
      </c>
      <c r="D295" s="152"/>
      <c r="E295" s="13">
        <v>100</v>
      </c>
      <c r="F295" s="13">
        <v>100</v>
      </c>
    </row>
    <row r="296" spans="1:6" ht="38.25">
      <c r="A296" s="28" t="s">
        <v>892</v>
      </c>
      <c r="B296" s="28"/>
      <c r="C296" s="29" t="s">
        <v>253</v>
      </c>
      <c r="D296" s="152"/>
      <c r="E296" s="13">
        <f>E297</f>
        <v>100</v>
      </c>
      <c r="F296" s="13">
        <f>F297</f>
        <v>100</v>
      </c>
    </row>
    <row r="297" spans="1:6" ht="12.75">
      <c r="A297" s="31"/>
      <c r="B297" s="28" t="s">
        <v>122</v>
      </c>
      <c r="C297" s="29" t="s">
        <v>65</v>
      </c>
      <c r="D297" s="152"/>
      <c r="E297" s="13">
        <f>E298</f>
        <v>100</v>
      </c>
      <c r="F297" s="13">
        <f>F298</f>
        <v>100</v>
      </c>
    </row>
    <row r="298" spans="1:6" ht="12.75" hidden="1">
      <c r="A298" s="31"/>
      <c r="B298" s="28" t="s">
        <v>123</v>
      </c>
      <c r="C298" s="30" t="s">
        <v>66</v>
      </c>
      <c r="D298" s="152"/>
      <c r="E298" s="13">
        <v>100</v>
      </c>
      <c r="F298" s="13">
        <v>100</v>
      </c>
    </row>
    <row r="299" spans="1:6" ht="25.5">
      <c r="A299" s="44" t="s">
        <v>256</v>
      </c>
      <c r="B299" s="24"/>
      <c r="C299" s="26" t="s">
        <v>729</v>
      </c>
      <c r="D299" s="154" t="e">
        <f>D305</f>
        <v>#REF!</v>
      </c>
      <c r="E299" s="19">
        <f>E300+E305</f>
        <v>1299.3</v>
      </c>
      <c r="F299" s="19">
        <f>F300+F305</f>
        <v>1299.3</v>
      </c>
    </row>
    <row r="300" spans="1:6" ht="25.5">
      <c r="A300" s="28" t="s">
        <v>260</v>
      </c>
      <c r="B300" s="31"/>
      <c r="C300" s="29" t="s">
        <v>121</v>
      </c>
      <c r="D300" s="152">
        <f>D302</f>
        <v>0</v>
      </c>
      <c r="E300" s="13">
        <f>E301</f>
        <v>50</v>
      </c>
      <c r="F300" s="13">
        <f>F301</f>
        <v>50</v>
      </c>
    </row>
    <row r="301" spans="1:6" ht="25.5">
      <c r="A301" s="28" t="s">
        <v>893</v>
      </c>
      <c r="B301" s="31"/>
      <c r="C301" s="29" t="s">
        <v>894</v>
      </c>
      <c r="D301" s="152"/>
      <c r="E301" s="13">
        <f>E302</f>
        <v>50</v>
      </c>
      <c r="F301" s="13">
        <f>F302</f>
        <v>50</v>
      </c>
    </row>
    <row r="302" spans="1:6" ht="25.5">
      <c r="A302" s="28" t="s">
        <v>895</v>
      </c>
      <c r="B302" s="31"/>
      <c r="C302" s="29" t="s">
        <v>754</v>
      </c>
      <c r="D302" s="152">
        <f aca="true" t="shared" si="6" ref="D302:F303">D303</f>
        <v>0</v>
      </c>
      <c r="E302" s="13">
        <f t="shared" si="6"/>
        <v>50</v>
      </c>
      <c r="F302" s="13">
        <f t="shared" si="6"/>
        <v>50</v>
      </c>
    </row>
    <row r="303" spans="1:6" ht="12.75">
      <c r="A303" s="31"/>
      <c r="B303" s="28" t="s">
        <v>122</v>
      </c>
      <c r="C303" s="29" t="s">
        <v>65</v>
      </c>
      <c r="D303" s="152">
        <v>0</v>
      </c>
      <c r="E303" s="13">
        <f t="shared" si="6"/>
        <v>50</v>
      </c>
      <c r="F303" s="13">
        <f t="shared" si="6"/>
        <v>50</v>
      </c>
    </row>
    <row r="304" spans="1:6" ht="12.75" hidden="1">
      <c r="A304" s="31"/>
      <c r="B304" s="28" t="s">
        <v>123</v>
      </c>
      <c r="C304" s="30" t="s">
        <v>66</v>
      </c>
      <c r="D304" s="152"/>
      <c r="E304" s="13">
        <v>50</v>
      </c>
      <c r="F304" s="13">
        <v>50</v>
      </c>
    </row>
    <row r="305" spans="1:6" ht="12.75">
      <c r="A305" s="28" t="s">
        <v>257</v>
      </c>
      <c r="B305" s="31"/>
      <c r="C305" s="29" t="s">
        <v>95</v>
      </c>
      <c r="D305" s="152" t="e">
        <f>#REF!+D306+#REF!</f>
        <v>#REF!</v>
      </c>
      <c r="E305" s="13">
        <f>E306+E313</f>
        <v>1249.3</v>
      </c>
      <c r="F305" s="13">
        <f>F306+F313</f>
        <v>1249.3</v>
      </c>
    </row>
    <row r="306" spans="1:6" ht="38.25">
      <c r="A306" s="28" t="s">
        <v>897</v>
      </c>
      <c r="B306" s="31"/>
      <c r="C306" s="29" t="s">
        <v>254</v>
      </c>
      <c r="D306" s="152">
        <f>D309</f>
        <v>0</v>
      </c>
      <c r="E306" s="13">
        <f>E307+E310</f>
        <v>961</v>
      </c>
      <c r="F306" s="13">
        <f>F307+F310</f>
        <v>961</v>
      </c>
    </row>
    <row r="307" spans="1:6" ht="12.75">
      <c r="A307" s="28" t="s">
        <v>258</v>
      </c>
      <c r="B307" s="31"/>
      <c r="C307" s="29" t="s">
        <v>312</v>
      </c>
      <c r="D307" s="152"/>
      <c r="E307" s="13">
        <f>E308</f>
        <v>200</v>
      </c>
      <c r="F307" s="13">
        <f>F308</f>
        <v>200</v>
      </c>
    </row>
    <row r="308" spans="1:6" ht="12.75">
      <c r="A308" s="31"/>
      <c r="B308" s="31">
        <v>200</v>
      </c>
      <c r="C308" s="29" t="s">
        <v>65</v>
      </c>
      <c r="D308" s="152"/>
      <c r="E308" s="13">
        <f>E309</f>
        <v>200</v>
      </c>
      <c r="F308" s="13">
        <f>F309</f>
        <v>200</v>
      </c>
    </row>
    <row r="309" spans="1:6" ht="25.5" hidden="1">
      <c r="A309" s="31"/>
      <c r="B309" s="31">
        <v>240</v>
      </c>
      <c r="C309" s="29" t="s">
        <v>66</v>
      </c>
      <c r="D309" s="152">
        <v>0</v>
      </c>
      <c r="E309" s="13">
        <v>200</v>
      </c>
      <c r="F309" s="13">
        <v>200</v>
      </c>
    </row>
    <row r="310" spans="1:6" ht="12.75">
      <c r="A310" s="28" t="s">
        <v>259</v>
      </c>
      <c r="B310" s="31"/>
      <c r="C310" s="29" t="s">
        <v>255</v>
      </c>
      <c r="D310" s="156"/>
      <c r="E310" s="15">
        <f>E311</f>
        <v>761</v>
      </c>
      <c r="F310" s="15">
        <f>F311</f>
        <v>761</v>
      </c>
    </row>
    <row r="311" spans="1:6" ht="12.75">
      <c r="A311" s="31"/>
      <c r="B311" s="31">
        <v>200</v>
      </c>
      <c r="C311" s="29" t="s">
        <v>65</v>
      </c>
      <c r="D311" s="156"/>
      <c r="E311" s="15">
        <f>E312</f>
        <v>761</v>
      </c>
      <c r="F311" s="15">
        <f>F312</f>
        <v>761</v>
      </c>
    </row>
    <row r="312" spans="1:6" ht="25.5" hidden="1">
      <c r="A312" s="31"/>
      <c r="B312" s="31">
        <v>240</v>
      </c>
      <c r="C312" s="29" t="s">
        <v>66</v>
      </c>
      <c r="D312" s="156"/>
      <c r="E312" s="15">
        <v>761</v>
      </c>
      <c r="F312" s="15">
        <v>761</v>
      </c>
    </row>
    <row r="313" spans="1:6" ht="25.5">
      <c r="A313" s="28" t="s">
        <v>896</v>
      </c>
      <c r="B313" s="31"/>
      <c r="C313" s="29" t="s">
        <v>898</v>
      </c>
      <c r="D313" s="156"/>
      <c r="E313" s="15">
        <f aca="true" t="shared" si="7" ref="E313:F315">E314</f>
        <v>288.3</v>
      </c>
      <c r="F313" s="15">
        <f t="shared" si="7"/>
        <v>288.3</v>
      </c>
    </row>
    <row r="314" spans="1:6" ht="25.5">
      <c r="A314" s="77" t="s">
        <v>924</v>
      </c>
      <c r="B314" s="77"/>
      <c r="C314" s="78" t="s">
        <v>31</v>
      </c>
      <c r="D314" s="156"/>
      <c r="E314" s="15">
        <f t="shared" si="7"/>
        <v>288.3</v>
      </c>
      <c r="F314" s="15">
        <f t="shared" si="7"/>
        <v>288.3</v>
      </c>
    </row>
    <row r="315" spans="1:6" ht="37.5" customHeight="1">
      <c r="A315" s="42"/>
      <c r="B315" s="31">
        <v>100</v>
      </c>
      <c r="C315" s="29" t="s">
        <v>60</v>
      </c>
      <c r="D315" s="156"/>
      <c r="E315" s="15">
        <f t="shared" si="7"/>
        <v>288.3</v>
      </c>
      <c r="F315" s="15">
        <f t="shared" si="7"/>
        <v>288.3</v>
      </c>
    </row>
    <row r="316" spans="1:6" ht="12.75" hidden="1">
      <c r="A316" s="42"/>
      <c r="B316" s="173">
        <v>110</v>
      </c>
      <c r="C316" s="39" t="s">
        <v>716</v>
      </c>
      <c r="D316" s="156"/>
      <c r="E316" s="15">
        <v>288.3</v>
      </c>
      <c r="F316" s="15">
        <v>288.3</v>
      </c>
    </row>
    <row r="317" spans="1:6" ht="38.25">
      <c r="A317" s="98" t="s">
        <v>281</v>
      </c>
      <c r="B317" s="31"/>
      <c r="C317" s="26" t="s">
        <v>282</v>
      </c>
      <c r="D317" s="156"/>
      <c r="E317" s="15">
        <f aca="true" t="shared" si="8" ref="E317:F320">E318</f>
        <v>1155.4</v>
      </c>
      <c r="F317" s="15">
        <f t="shared" si="8"/>
        <v>1155.4</v>
      </c>
    </row>
    <row r="318" spans="1:6" ht="25.5">
      <c r="A318" s="23" t="s">
        <v>317</v>
      </c>
      <c r="B318" s="31"/>
      <c r="C318" s="29" t="s">
        <v>283</v>
      </c>
      <c r="D318" s="156"/>
      <c r="E318" s="15">
        <f t="shared" si="8"/>
        <v>1155.4</v>
      </c>
      <c r="F318" s="15">
        <f t="shared" si="8"/>
        <v>1155.4</v>
      </c>
    </row>
    <row r="319" spans="1:6" ht="25.5">
      <c r="A319" s="23" t="s">
        <v>315</v>
      </c>
      <c r="B319" s="31"/>
      <c r="C319" s="29" t="s">
        <v>316</v>
      </c>
      <c r="D319" s="156"/>
      <c r="E319" s="15">
        <f t="shared" si="8"/>
        <v>1155.4</v>
      </c>
      <c r="F319" s="15">
        <f t="shared" si="8"/>
        <v>1155.4</v>
      </c>
    </row>
    <row r="320" spans="1:6" ht="12" customHeight="1">
      <c r="A320" s="23"/>
      <c r="B320" s="31">
        <v>200</v>
      </c>
      <c r="C320" s="29" t="s">
        <v>65</v>
      </c>
      <c r="D320" s="156"/>
      <c r="E320" s="15">
        <f t="shared" si="8"/>
        <v>1155.4</v>
      </c>
      <c r="F320" s="15">
        <f t="shared" si="8"/>
        <v>1155.4</v>
      </c>
    </row>
    <row r="321" spans="1:6" ht="12.75" hidden="1">
      <c r="A321" s="23"/>
      <c r="B321" s="31">
        <v>240</v>
      </c>
      <c r="C321" s="30" t="s">
        <v>66</v>
      </c>
      <c r="D321" s="156"/>
      <c r="E321" s="15">
        <v>1155.4</v>
      </c>
      <c r="F321" s="15">
        <v>1155.4</v>
      </c>
    </row>
    <row r="322" spans="1:6" ht="76.5">
      <c r="A322" s="98" t="s">
        <v>734</v>
      </c>
      <c r="B322" s="31"/>
      <c r="C322" s="26" t="s">
        <v>737</v>
      </c>
      <c r="D322" s="156"/>
      <c r="E322" s="15">
        <f aca="true" t="shared" si="9" ref="E322:F325">E323</f>
        <v>5</v>
      </c>
      <c r="F322" s="15">
        <f t="shared" si="9"/>
        <v>5</v>
      </c>
    </row>
    <row r="323" spans="1:6" ht="38.25">
      <c r="A323" s="50" t="s">
        <v>913</v>
      </c>
      <c r="B323" s="31"/>
      <c r="C323" s="29" t="s">
        <v>966</v>
      </c>
      <c r="D323" s="156"/>
      <c r="E323" s="15">
        <f t="shared" si="9"/>
        <v>5</v>
      </c>
      <c r="F323" s="15">
        <f t="shared" si="9"/>
        <v>5</v>
      </c>
    </row>
    <row r="324" spans="1:6" ht="51">
      <c r="A324" s="50" t="s">
        <v>736</v>
      </c>
      <c r="B324" s="31"/>
      <c r="C324" s="29" t="s">
        <v>735</v>
      </c>
      <c r="D324" s="156"/>
      <c r="E324" s="15">
        <f t="shared" si="9"/>
        <v>5</v>
      </c>
      <c r="F324" s="15">
        <f t="shared" si="9"/>
        <v>5</v>
      </c>
    </row>
    <row r="325" spans="1:6" ht="12.75">
      <c r="A325" s="23"/>
      <c r="B325" s="31">
        <v>200</v>
      </c>
      <c r="C325" s="29" t="s">
        <v>65</v>
      </c>
      <c r="D325" s="156"/>
      <c r="E325" s="15">
        <f t="shared" si="9"/>
        <v>5</v>
      </c>
      <c r="F325" s="15">
        <f t="shared" si="9"/>
        <v>5</v>
      </c>
    </row>
    <row r="326" spans="1:6" ht="12.75" hidden="1">
      <c r="A326" s="23"/>
      <c r="B326" s="31">
        <v>240</v>
      </c>
      <c r="C326" s="30" t="s">
        <v>66</v>
      </c>
      <c r="D326" s="156"/>
      <c r="E326" s="15">
        <v>5</v>
      </c>
      <c r="F326" s="15">
        <v>5</v>
      </c>
    </row>
    <row r="327" spans="1:6" ht="25.5">
      <c r="A327" s="25"/>
      <c r="B327" s="25"/>
      <c r="C327" s="26" t="s">
        <v>181</v>
      </c>
      <c r="D327" s="154">
        <f aca="true" t="shared" si="10" ref="D327:F329">D328</f>
        <v>723.7</v>
      </c>
      <c r="E327" s="19">
        <f>E328+E348+E374</f>
        <v>9059.400000000001</v>
      </c>
      <c r="F327" s="19">
        <f>F328+F348+F374</f>
        <v>9056.800000000001</v>
      </c>
    </row>
    <row r="328" spans="1:6" ht="25.5">
      <c r="A328" s="28" t="s">
        <v>263</v>
      </c>
      <c r="B328" s="27"/>
      <c r="C328" s="29" t="s">
        <v>59</v>
      </c>
      <c r="D328" s="152">
        <f t="shared" si="10"/>
        <v>723.7</v>
      </c>
      <c r="E328" s="13">
        <f>E329+E332+E340+E343</f>
        <v>5845.200000000001</v>
      </c>
      <c r="F328" s="13">
        <f>F329+F332+F340+F343</f>
        <v>5845.200000000001</v>
      </c>
    </row>
    <row r="329" spans="1:6" ht="12.75">
      <c r="A329" s="28" t="s">
        <v>264</v>
      </c>
      <c r="B329" s="27"/>
      <c r="C329" s="30" t="s">
        <v>182</v>
      </c>
      <c r="D329" s="152">
        <f t="shared" si="10"/>
        <v>723.7</v>
      </c>
      <c r="E329" s="13">
        <f t="shared" si="10"/>
        <v>1817.2</v>
      </c>
      <c r="F329" s="13">
        <f t="shared" si="10"/>
        <v>1817.2</v>
      </c>
    </row>
    <row r="330" spans="1:6" ht="37.5" customHeight="1">
      <c r="A330" s="31"/>
      <c r="B330" s="31">
        <v>100</v>
      </c>
      <c r="C330" s="29" t="s">
        <v>60</v>
      </c>
      <c r="D330" s="152">
        <v>723.7</v>
      </c>
      <c r="E330" s="13">
        <f>E331</f>
        <v>1817.2</v>
      </c>
      <c r="F330" s="13">
        <f>F331</f>
        <v>1817.2</v>
      </c>
    </row>
    <row r="331" spans="1:6" ht="25.5" hidden="1">
      <c r="A331" s="31"/>
      <c r="B331" s="31">
        <v>120</v>
      </c>
      <c r="C331" s="29" t="s">
        <v>61</v>
      </c>
      <c r="D331" s="152"/>
      <c r="E331" s="13">
        <v>1817.2</v>
      </c>
      <c r="F331" s="13">
        <v>1817.2</v>
      </c>
    </row>
    <row r="332" spans="1:6" ht="25.5">
      <c r="A332" s="28" t="s">
        <v>266</v>
      </c>
      <c r="B332" s="27"/>
      <c r="C332" s="29" t="s">
        <v>261</v>
      </c>
      <c r="D332" s="152" t="e">
        <f>#REF!</f>
        <v>#REF!</v>
      </c>
      <c r="E332" s="13">
        <f>E333+E335+E337</f>
        <v>1917.1</v>
      </c>
      <c r="F332" s="13">
        <f>F333+F335+F337</f>
        <v>1917.1</v>
      </c>
    </row>
    <row r="333" spans="1:6" ht="38.25">
      <c r="A333" s="31"/>
      <c r="B333" s="31">
        <v>100</v>
      </c>
      <c r="C333" s="29" t="s">
        <v>60</v>
      </c>
      <c r="D333" s="152"/>
      <c r="E333" s="13">
        <f>E334</f>
        <v>1674</v>
      </c>
      <c r="F333" s="13">
        <f>F334</f>
        <v>1674</v>
      </c>
    </row>
    <row r="334" spans="1:6" ht="25.5" hidden="1">
      <c r="A334" s="31"/>
      <c r="B334" s="31">
        <v>120</v>
      </c>
      <c r="C334" s="29" t="s">
        <v>61</v>
      </c>
      <c r="D334" s="152"/>
      <c r="E334" s="13">
        <v>1674</v>
      </c>
      <c r="F334" s="13">
        <v>1674</v>
      </c>
    </row>
    <row r="335" spans="1:6" ht="12.75">
      <c r="A335" s="31"/>
      <c r="B335" s="31">
        <v>200</v>
      </c>
      <c r="C335" s="29" t="s">
        <v>65</v>
      </c>
      <c r="D335" s="152"/>
      <c r="E335" s="13">
        <f>E336</f>
        <v>240.6</v>
      </c>
      <c r="F335" s="13">
        <f>F336</f>
        <v>240.6</v>
      </c>
    </row>
    <row r="336" spans="1:6" ht="25.5" hidden="1">
      <c r="A336" s="31"/>
      <c r="B336" s="31">
        <v>240</v>
      </c>
      <c r="C336" s="29" t="s">
        <v>66</v>
      </c>
      <c r="D336" s="152"/>
      <c r="E336" s="13">
        <v>240.6</v>
      </c>
      <c r="F336" s="13">
        <v>240.6</v>
      </c>
    </row>
    <row r="337" spans="1:6" ht="12.75">
      <c r="A337" s="31"/>
      <c r="B337" s="31">
        <v>800</v>
      </c>
      <c r="C337" s="29" t="s">
        <v>67</v>
      </c>
      <c r="D337" s="152"/>
      <c r="E337" s="13">
        <f>E338+E339</f>
        <v>2.5</v>
      </c>
      <c r="F337" s="13">
        <f>F338+F339</f>
        <v>2.5</v>
      </c>
    </row>
    <row r="338" spans="1:6" ht="12.75" hidden="1">
      <c r="A338" s="31"/>
      <c r="B338" s="31">
        <v>830</v>
      </c>
      <c r="C338" s="29" t="s">
        <v>68</v>
      </c>
      <c r="D338" s="152"/>
      <c r="E338" s="13">
        <v>0</v>
      </c>
      <c r="F338" s="13">
        <v>0</v>
      </c>
    </row>
    <row r="339" spans="1:6" ht="12.75" hidden="1">
      <c r="A339" s="31"/>
      <c r="B339" s="31">
        <v>850</v>
      </c>
      <c r="C339" s="29" t="s">
        <v>69</v>
      </c>
      <c r="D339" s="152"/>
      <c r="E339" s="13">
        <v>2.5</v>
      </c>
      <c r="F339" s="13">
        <v>2.5</v>
      </c>
    </row>
    <row r="340" spans="1:6" ht="25.5">
      <c r="A340" s="28" t="s">
        <v>267</v>
      </c>
      <c r="B340" s="27"/>
      <c r="C340" s="29" t="s">
        <v>76</v>
      </c>
      <c r="D340" s="27">
        <f>D342</f>
        <v>593.6</v>
      </c>
      <c r="E340" s="13">
        <f>E341</f>
        <v>994.6</v>
      </c>
      <c r="F340" s="13">
        <f>F341</f>
        <v>994.6</v>
      </c>
    </row>
    <row r="341" spans="1:6" ht="38.25">
      <c r="A341" s="31"/>
      <c r="B341" s="31">
        <v>100</v>
      </c>
      <c r="C341" s="29" t="s">
        <v>60</v>
      </c>
      <c r="D341" s="27"/>
      <c r="E341" s="13">
        <f>E342</f>
        <v>994.6</v>
      </c>
      <c r="F341" s="13">
        <f>F342</f>
        <v>994.6</v>
      </c>
    </row>
    <row r="342" spans="1:6" ht="25.5" hidden="1">
      <c r="A342" s="31"/>
      <c r="B342" s="31">
        <v>120</v>
      </c>
      <c r="C342" s="29" t="s">
        <v>61</v>
      </c>
      <c r="D342" s="27">
        <v>593.6</v>
      </c>
      <c r="E342" s="13">
        <v>994.6</v>
      </c>
      <c r="F342" s="13">
        <v>994.6</v>
      </c>
    </row>
    <row r="343" spans="1:6" ht="25.5">
      <c r="A343" s="28" t="s">
        <v>268</v>
      </c>
      <c r="B343" s="27"/>
      <c r="C343" s="29" t="s">
        <v>262</v>
      </c>
      <c r="D343" s="152" t="e">
        <f>#REF!</f>
        <v>#REF!</v>
      </c>
      <c r="E343" s="13">
        <f>E344+E346</f>
        <v>1116.3</v>
      </c>
      <c r="F343" s="13">
        <f>F344+F346</f>
        <v>1116.3</v>
      </c>
    </row>
    <row r="344" spans="1:6" ht="37.5" customHeight="1">
      <c r="A344" s="31"/>
      <c r="B344" s="31">
        <v>100</v>
      </c>
      <c r="C344" s="29" t="s">
        <v>60</v>
      </c>
      <c r="D344" s="152"/>
      <c r="E344" s="13">
        <f>E345</f>
        <v>895.9</v>
      </c>
      <c r="F344" s="13">
        <f>F345</f>
        <v>895.9</v>
      </c>
    </row>
    <row r="345" spans="1:6" ht="25.5" hidden="1">
      <c r="A345" s="31"/>
      <c r="B345" s="31">
        <v>120</v>
      </c>
      <c r="C345" s="29" t="s">
        <v>61</v>
      </c>
      <c r="D345" s="152"/>
      <c r="E345" s="13">
        <v>895.9</v>
      </c>
      <c r="F345" s="13">
        <v>895.9</v>
      </c>
    </row>
    <row r="346" spans="1:6" ht="12" customHeight="1">
      <c r="A346" s="31"/>
      <c r="B346" s="31">
        <v>200</v>
      </c>
      <c r="C346" s="29" t="s">
        <v>65</v>
      </c>
      <c r="D346" s="152"/>
      <c r="E346" s="13">
        <f>E347</f>
        <v>220.4</v>
      </c>
      <c r="F346" s="13">
        <f>F347</f>
        <v>220.4</v>
      </c>
    </row>
    <row r="347" spans="1:6" ht="25.5" hidden="1">
      <c r="A347" s="31"/>
      <c r="B347" s="31">
        <v>240</v>
      </c>
      <c r="C347" s="29" t="s">
        <v>66</v>
      </c>
      <c r="D347" s="152"/>
      <c r="E347" s="13">
        <v>220.4</v>
      </c>
      <c r="F347" s="13">
        <v>220.4</v>
      </c>
    </row>
    <row r="348" spans="1:6" ht="38.25">
      <c r="A348" s="28" t="s">
        <v>270</v>
      </c>
      <c r="B348" s="31"/>
      <c r="C348" s="29" t="s">
        <v>77</v>
      </c>
      <c r="D348" s="152"/>
      <c r="E348" s="13">
        <f>E349+E352+E355+E358+E361+E364</f>
        <v>3212</v>
      </c>
      <c r="F348" s="13">
        <f>F349+F352+F355+F358+F361+F364</f>
        <v>3211.6000000000004</v>
      </c>
    </row>
    <row r="349" spans="1:6" ht="38.25">
      <c r="A349" s="28" t="s">
        <v>271</v>
      </c>
      <c r="B349" s="31"/>
      <c r="C349" s="29" t="s">
        <v>71</v>
      </c>
      <c r="D349" s="152"/>
      <c r="E349" s="13">
        <f>E350</f>
        <v>50</v>
      </c>
      <c r="F349" s="13">
        <f>F350</f>
        <v>50</v>
      </c>
    </row>
    <row r="350" spans="1:6" ht="12.75">
      <c r="A350" s="31"/>
      <c r="B350" s="31">
        <v>200</v>
      </c>
      <c r="C350" s="29" t="s">
        <v>65</v>
      </c>
      <c r="D350" s="152"/>
      <c r="E350" s="13">
        <f>E351</f>
        <v>50</v>
      </c>
      <c r="F350" s="13">
        <f>F351</f>
        <v>50</v>
      </c>
    </row>
    <row r="351" spans="1:6" ht="25.5" hidden="1">
      <c r="A351" s="31"/>
      <c r="B351" s="31">
        <v>240</v>
      </c>
      <c r="C351" s="29" t="s">
        <v>66</v>
      </c>
      <c r="D351" s="152"/>
      <c r="E351" s="13">
        <v>50</v>
      </c>
      <c r="F351" s="13">
        <v>50</v>
      </c>
    </row>
    <row r="352" spans="1:6" ht="25.5">
      <c r="A352" s="28" t="s">
        <v>273</v>
      </c>
      <c r="B352" s="31"/>
      <c r="C352" s="29" t="s">
        <v>93</v>
      </c>
      <c r="D352" s="152"/>
      <c r="E352" s="13">
        <f>E353</f>
        <v>37</v>
      </c>
      <c r="F352" s="13">
        <f>F353</f>
        <v>37</v>
      </c>
    </row>
    <row r="353" spans="1:6" ht="12.75">
      <c r="A353" s="31"/>
      <c r="B353" s="31">
        <v>200</v>
      </c>
      <c r="C353" s="29" t="s">
        <v>65</v>
      </c>
      <c r="D353" s="152"/>
      <c r="E353" s="13">
        <f>E354</f>
        <v>37</v>
      </c>
      <c r="F353" s="13">
        <f>F354</f>
        <v>37</v>
      </c>
    </row>
    <row r="354" spans="1:6" ht="25.5" hidden="1">
      <c r="A354" s="31"/>
      <c r="B354" s="31">
        <v>240</v>
      </c>
      <c r="C354" s="29" t="s">
        <v>66</v>
      </c>
      <c r="D354" s="152"/>
      <c r="E354" s="13">
        <v>37</v>
      </c>
      <c r="F354" s="13">
        <v>37</v>
      </c>
    </row>
    <row r="355" spans="1:6" ht="38.25">
      <c r="A355" s="43" t="s">
        <v>274</v>
      </c>
      <c r="B355" s="34"/>
      <c r="C355" s="29" t="s">
        <v>94</v>
      </c>
      <c r="D355" s="152"/>
      <c r="E355" s="13">
        <f>E356</f>
        <v>200</v>
      </c>
      <c r="F355" s="13">
        <f>F356</f>
        <v>200</v>
      </c>
    </row>
    <row r="356" spans="1:6" ht="12.75">
      <c r="A356" s="34"/>
      <c r="B356" s="34">
        <v>800</v>
      </c>
      <c r="C356" s="29" t="s">
        <v>67</v>
      </c>
      <c r="D356" s="152"/>
      <c r="E356" s="13">
        <f>E357</f>
        <v>200</v>
      </c>
      <c r="F356" s="13">
        <f>F357</f>
        <v>200</v>
      </c>
    </row>
    <row r="357" spans="1:6" ht="12.75" hidden="1">
      <c r="A357" s="34"/>
      <c r="B357" s="34">
        <v>830</v>
      </c>
      <c r="C357" s="30" t="s">
        <v>68</v>
      </c>
      <c r="D357" s="152"/>
      <c r="E357" s="13">
        <v>200</v>
      </c>
      <c r="F357" s="13">
        <v>200</v>
      </c>
    </row>
    <row r="358" spans="1:6" ht="25.5">
      <c r="A358" s="31" t="s">
        <v>275</v>
      </c>
      <c r="B358" s="31"/>
      <c r="C358" s="29" t="s">
        <v>230</v>
      </c>
      <c r="D358" s="152">
        <f>D360</f>
        <v>800</v>
      </c>
      <c r="E358" s="13">
        <f>E360</f>
        <v>500</v>
      </c>
      <c r="F358" s="13">
        <f>F360</f>
        <v>500</v>
      </c>
    </row>
    <row r="359" spans="1:6" ht="12.75">
      <c r="A359" s="31"/>
      <c r="B359" s="31">
        <v>800</v>
      </c>
      <c r="C359" s="29" t="s">
        <v>67</v>
      </c>
      <c r="D359" s="152"/>
      <c r="E359" s="13">
        <f>E360</f>
        <v>500</v>
      </c>
      <c r="F359" s="13">
        <f>F360</f>
        <v>500</v>
      </c>
    </row>
    <row r="360" spans="1:6" ht="12.75" hidden="1">
      <c r="A360" s="31"/>
      <c r="B360" s="31">
        <v>870</v>
      </c>
      <c r="C360" s="30" t="s">
        <v>84</v>
      </c>
      <c r="D360" s="152">
        <v>800</v>
      </c>
      <c r="E360" s="13">
        <v>500</v>
      </c>
      <c r="F360" s="13">
        <v>500</v>
      </c>
    </row>
    <row r="361" spans="1:6" ht="25.5">
      <c r="A361" s="28" t="s">
        <v>276</v>
      </c>
      <c r="B361" s="31"/>
      <c r="C361" s="39" t="s">
        <v>154</v>
      </c>
      <c r="D361" s="152">
        <f>D362</f>
        <v>106.6</v>
      </c>
      <c r="E361" s="13">
        <f>E362</f>
        <v>717.7</v>
      </c>
      <c r="F361" s="13">
        <f>F362</f>
        <v>717.7</v>
      </c>
    </row>
    <row r="362" spans="1:6" ht="12.75" customHeight="1">
      <c r="A362" s="31"/>
      <c r="B362" s="31">
        <v>300</v>
      </c>
      <c r="C362" s="39" t="s">
        <v>155</v>
      </c>
      <c r="D362" s="152">
        <v>106.6</v>
      </c>
      <c r="E362" s="13">
        <f>E363</f>
        <v>717.7</v>
      </c>
      <c r="F362" s="13">
        <f>F363</f>
        <v>717.7</v>
      </c>
    </row>
    <row r="363" spans="1:6" ht="12.75" hidden="1">
      <c r="A363" s="31"/>
      <c r="B363" s="31">
        <v>310</v>
      </c>
      <c r="C363" s="29" t="s">
        <v>156</v>
      </c>
      <c r="D363" s="152"/>
      <c r="E363" s="13">
        <v>717.7</v>
      </c>
      <c r="F363" s="13">
        <v>717.7</v>
      </c>
    </row>
    <row r="364" spans="1:6" ht="51">
      <c r="A364" s="61" t="s">
        <v>277</v>
      </c>
      <c r="B364" s="46"/>
      <c r="C364" s="29" t="s">
        <v>78</v>
      </c>
      <c r="D364" s="152"/>
      <c r="E364" s="13">
        <f>E365+E368+E371</f>
        <v>1707.3</v>
      </c>
      <c r="F364" s="13">
        <f>F365+F368+F371</f>
        <v>1706.9</v>
      </c>
    </row>
    <row r="365" spans="1:6" ht="38.25">
      <c r="A365" s="28" t="s">
        <v>278</v>
      </c>
      <c r="B365" s="31"/>
      <c r="C365" s="29" t="s">
        <v>79</v>
      </c>
      <c r="D365" s="152"/>
      <c r="E365" s="13">
        <f>E366</f>
        <v>181.9</v>
      </c>
      <c r="F365" s="13">
        <f>F366</f>
        <v>181.9</v>
      </c>
    </row>
    <row r="366" spans="1:6" ht="12.75">
      <c r="A366" s="38"/>
      <c r="B366" s="38">
        <v>500</v>
      </c>
      <c r="C366" s="39" t="s">
        <v>80</v>
      </c>
      <c r="D366" s="152"/>
      <c r="E366" s="13">
        <f>E367</f>
        <v>181.9</v>
      </c>
      <c r="F366" s="13">
        <f>F367</f>
        <v>181.9</v>
      </c>
    </row>
    <row r="367" spans="1:6" ht="12.75" hidden="1">
      <c r="A367" s="38"/>
      <c r="B367" s="38">
        <v>540</v>
      </c>
      <c r="C367" s="39" t="s">
        <v>50</v>
      </c>
      <c r="D367" s="152"/>
      <c r="E367" s="13">
        <v>181.9</v>
      </c>
      <c r="F367" s="13">
        <v>181.9</v>
      </c>
    </row>
    <row r="368" spans="1:6" ht="51">
      <c r="A368" s="61" t="s">
        <v>28</v>
      </c>
      <c r="B368" s="46"/>
      <c r="C368" s="39" t="s">
        <v>27</v>
      </c>
      <c r="D368" s="152"/>
      <c r="E368" s="13">
        <f>E369</f>
        <v>25.4</v>
      </c>
      <c r="F368" s="13">
        <f>F369</f>
        <v>25</v>
      </c>
    </row>
    <row r="369" spans="1:6" ht="12" customHeight="1">
      <c r="A369" s="38"/>
      <c r="B369" s="31">
        <v>300</v>
      </c>
      <c r="C369" s="39" t="s">
        <v>155</v>
      </c>
      <c r="D369" s="152"/>
      <c r="E369" s="13">
        <f>E370</f>
        <v>25.4</v>
      </c>
      <c r="F369" s="13">
        <f>F370</f>
        <v>25</v>
      </c>
    </row>
    <row r="370" spans="1:6" ht="25.5" hidden="1">
      <c r="A370" s="38"/>
      <c r="B370" s="38">
        <v>320</v>
      </c>
      <c r="C370" s="39" t="s">
        <v>41</v>
      </c>
      <c r="D370" s="152"/>
      <c r="E370" s="13">
        <v>25.4</v>
      </c>
      <c r="F370" s="13">
        <v>25</v>
      </c>
    </row>
    <row r="371" spans="1:6" ht="63.75">
      <c r="A371" s="52" t="s">
        <v>298</v>
      </c>
      <c r="B371" s="38"/>
      <c r="C371" s="39" t="s">
        <v>158</v>
      </c>
      <c r="D371" s="152"/>
      <c r="E371" s="13">
        <f>E372</f>
        <v>1500</v>
      </c>
      <c r="F371" s="13">
        <f>F372</f>
        <v>1500</v>
      </c>
    </row>
    <row r="372" spans="1:6" ht="12" customHeight="1">
      <c r="A372" s="38"/>
      <c r="B372" s="38">
        <v>500</v>
      </c>
      <c r="C372" s="39" t="s">
        <v>80</v>
      </c>
      <c r="D372" s="152"/>
      <c r="E372" s="13">
        <f>E373</f>
        <v>1500</v>
      </c>
      <c r="F372" s="13">
        <f>F373</f>
        <v>1500</v>
      </c>
    </row>
    <row r="373" spans="1:6" ht="12.75" hidden="1">
      <c r="A373" s="38"/>
      <c r="B373" s="38">
        <v>540</v>
      </c>
      <c r="C373" s="39" t="s">
        <v>50</v>
      </c>
      <c r="D373" s="152"/>
      <c r="E373" s="13">
        <v>1500</v>
      </c>
      <c r="F373" s="13">
        <v>1500</v>
      </c>
    </row>
    <row r="374" spans="1:6" ht="12.75">
      <c r="A374" s="163" t="s">
        <v>286</v>
      </c>
      <c r="B374" s="42"/>
      <c r="C374" s="74" t="s">
        <v>290</v>
      </c>
      <c r="D374" s="152"/>
      <c r="E374" s="13">
        <f aca="true" t="shared" si="11" ref="E374:F376">E375</f>
        <v>2.2</v>
      </c>
      <c r="F374" s="13">
        <f t="shared" si="11"/>
        <v>0</v>
      </c>
    </row>
    <row r="375" spans="1:6" ht="38.25">
      <c r="A375" s="52" t="s">
        <v>287</v>
      </c>
      <c r="B375" s="38"/>
      <c r="C375" s="39" t="s">
        <v>285</v>
      </c>
      <c r="D375" s="152"/>
      <c r="E375" s="13">
        <f t="shared" si="11"/>
        <v>2.2</v>
      </c>
      <c r="F375" s="13">
        <f t="shared" si="11"/>
        <v>0</v>
      </c>
    </row>
    <row r="376" spans="1:6" ht="12" customHeight="1">
      <c r="A376" s="38"/>
      <c r="B376" s="38">
        <v>700</v>
      </c>
      <c r="C376" s="39" t="s">
        <v>291</v>
      </c>
      <c r="D376" s="152"/>
      <c r="E376" s="13">
        <v>2.2</v>
      </c>
      <c r="F376" s="13">
        <f t="shared" si="11"/>
        <v>0</v>
      </c>
    </row>
    <row r="377" spans="1:6" ht="12.75" hidden="1">
      <c r="A377" s="38"/>
      <c r="B377" s="38">
        <v>730</v>
      </c>
      <c r="C377" s="39" t="s">
        <v>290</v>
      </c>
      <c r="D377" s="152"/>
      <c r="E377" s="13">
        <v>2.2</v>
      </c>
      <c r="F377" s="13">
        <v>0</v>
      </c>
    </row>
    <row r="378" spans="1:10" ht="12.75">
      <c r="A378" s="31"/>
      <c r="B378" s="31"/>
      <c r="C378" s="29"/>
      <c r="D378" s="152"/>
      <c r="E378" s="13"/>
      <c r="F378" s="13"/>
      <c r="G378" s="65"/>
      <c r="H378" s="65"/>
      <c r="I378" s="65"/>
      <c r="J378" s="65"/>
    </row>
    <row r="379" spans="1:10" ht="12.75">
      <c r="A379" s="31"/>
      <c r="B379" s="31"/>
      <c r="C379" s="25" t="s">
        <v>164</v>
      </c>
      <c r="D379" s="19" t="e">
        <f>#REF!+#REF!+#REF!+#REF!+#REF!+#REF!+#REF!</f>
        <v>#REF!</v>
      </c>
      <c r="E379" s="19">
        <f>E14+E66+E85+E91+E128+E183+E290+E299+E327+E317+E322</f>
        <v>155108.75</v>
      </c>
      <c r="F379" s="19">
        <f>F14+F66+F85+F91+F128+F183+F290+F299+F327+F317+F322</f>
        <v>155566.49999999997</v>
      </c>
      <c r="G379" s="65"/>
      <c r="H379" s="65"/>
      <c r="I379" s="65"/>
      <c r="J379" s="65"/>
    </row>
    <row r="380" spans="1:10" ht="12.75">
      <c r="A380" s="31"/>
      <c r="B380" s="31"/>
      <c r="C380" s="25"/>
      <c r="D380" s="19"/>
      <c r="E380" s="19"/>
      <c r="F380" s="19"/>
      <c r="G380" s="65"/>
      <c r="H380" s="65"/>
      <c r="I380" s="65"/>
      <c r="J380" s="65"/>
    </row>
    <row r="381" spans="1:10" ht="12.75">
      <c r="A381" s="25"/>
      <c r="B381" s="25"/>
      <c r="C381" s="25" t="s">
        <v>165</v>
      </c>
      <c r="D381" s="19">
        <v>11054.4</v>
      </c>
      <c r="E381" s="19">
        <f>(E379-180.2-570.5)*2.5%</f>
        <v>3858.95125</v>
      </c>
      <c r="F381" s="19">
        <f>(F379-180.2-570.5)*5%</f>
        <v>7740.789999999998</v>
      </c>
      <c r="G381" s="65"/>
      <c r="H381" s="65"/>
      <c r="I381" s="65"/>
      <c r="J381" s="65"/>
    </row>
    <row r="382" spans="1:10" ht="12.75">
      <c r="A382" s="27"/>
      <c r="B382" s="27"/>
      <c r="C382" s="25"/>
      <c r="D382" s="27"/>
      <c r="E382" s="13"/>
      <c r="F382" s="13"/>
      <c r="G382" s="65"/>
      <c r="H382" s="65"/>
      <c r="I382" s="65"/>
      <c r="J382" s="65"/>
    </row>
    <row r="383" spans="1:10" ht="12.75">
      <c r="A383" s="27"/>
      <c r="B383" s="27"/>
      <c r="C383" s="25" t="s">
        <v>166</v>
      </c>
      <c r="D383" s="19" t="e">
        <f>D379+D381</f>
        <v>#REF!</v>
      </c>
      <c r="E383" s="19">
        <f>E379+E381</f>
        <v>158967.70125</v>
      </c>
      <c r="F383" s="19">
        <f>F379+F381</f>
        <v>163307.28999999998</v>
      </c>
      <c r="G383" s="65"/>
      <c r="H383" s="65"/>
      <c r="I383" s="65"/>
      <c r="J383" s="65"/>
    </row>
    <row r="384" spans="5:10" ht="12.75">
      <c r="E384" s="65"/>
      <c r="F384" s="65"/>
      <c r="G384" s="65"/>
      <c r="H384" s="65"/>
      <c r="I384" s="65"/>
      <c r="J384" s="65"/>
    </row>
    <row r="385" spans="5:10" ht="12.75">
      <c r="E385" s="65"/>
      <c r="F385" s="65"/>
      <c r="G385" s="65"/>
      <c r="H385" s="65"/>
      <c r="I385" s="65"/>
      <c r="J385" s="65"/>
    </row>
    <row r="386" spans="3:10" ht="12.75">
      <c r="C386" s="63" t="s">
        <v>167</v>
      </c>
      <c r="D386" s="63"/>
      <c r="E386" s="64">
        <v>162101.5</v>
      </c>
      <c r="F386" s="64">
        <v>163307.3</v>
      </c>
      <c r="G386" s="65"/>
      <c r="H386" s="65"/>
      <c r="I386" s="65"/>
      <c r="J386" s="65"/>
    </row>
    <row r="387" spans="3:10" ht="12.75">
      <c r="C387" s="63"/>
      <c r="D387" s="164"/>
      <c r="E387" s="64"/>
      <c r="F387" s="64"/>
      <c r="G387" s="65"/>
      <c r="H387" s="65"/>
      <c r="I387" s="65"/>
      <c r="J387" s="65"/>
    </row>
    <row r="388" spans="3:10" ht="12.75">
      <c r="C388" s="63" t="s">
        <v>168</v>
      </c>
      <c r="D388" s="63"/>
      <c r="E388" s="64">
        <f>E386-E383</f>
        <v>3133.798749999987</v>
      </c>
      <c r="F388" s="64">
        <f>F386-F383</f>
        <v>0.010000000009313226</v>
      </c>
      <c r="G388" s="65"/>
      <c r="H388" s="65"/>
      <c r="I388" s="65"/>
      <c r="J388" s="65"/>
    </row>
    <row r="389" spans="5:10" ht="12.75">
      <c r="E389" s="65"/>
      <c r="F389" s="65"/>
      <c r="G389" s="65"/>
      <c r="H389" s="65"/>
      <c r="I389" s="65"/>
      <c r="J389" s="65"/>
    </row>
    <row r="390" spans="5:10" ht="12.75">
      <c r="E390" s="64"/>
      <c r="F390" s="66"/>
      <c r="G390" s="65"/>
      <c r="H390" s="65"/>
      <c r="I390" s="65"/>
      <c r="J390" s="65"/>
    </row>
    <row r="391" spans="7:10" ht="12.75">
      <c r="G391" s="65"/>
      <c r="H391" s="65"/>
      <c r="I391" s="65"/>
      <c r="J391" s="65"/>
    </row>
    <row r="392" spans="5:10" ht="12.75">
      <c r="E392" s="64"/>
      <c r="F392" s="64"/>
      <c r="G392" s="65"/>
      <c r="H392" s="65"/>
      <c r="I392" s="65"/>
      <c r="J392" s="65"/>
    </row>
    <row r="393" spans="5:6" ht="12.75">
      <c r="E393" s="65"/>
      <c r="F393" s="65"/>
    </row>
    <row r="394" spans="5:6" ht="12.75">
      <c r="E394" s="66"/>
      <c r="F394" s="66"/>
    </row>
    <row r="395" spans="5:6" ht="12.75">
      <c r="E395" s="62"/>
      <c r="F395" s="62"/>
    </row>
    <row r="397" spans="5:6" ht="12.75">
      <c r="E397" s="65"/>
      <c r="F397" s="65"/>
    </row>
  </sheetData>
  <sheetProtection/>
  <mergeCells count="9">
    <mergeCell ref="A6:E9"/>
    <mergeCell ref="E1:F1"/>
    <mergeCell ref="E2:F2"/>
    <mergeCell ref="E3:F3"/>
    <mergeCell ref="F12:F13"/>
    <mergeCell ref="A12:A13"/>
    <mergeCell ref="B12:B13"/>
    <mergeCell ref="C12:C13"/>
    <mergeCell ref="E12:E13"/>
  </mergeCells>
  <printOptions/>
  <pageMargins left="1.1811023622047245" right="0.3937007874015748" top="0.7480314960629921" bottom="0.7480314960629921" header="0.31496062992125984" footer="0.31496062992125984"/>
  <pageSetup fitToHeight="0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417"/>
  <sheetViews>
    <sheetView zoomScalePageLayoutView="0" workbookViewId="0" topLeftCell="A1">
      <selection activeCell="E5" sqref="E5:F5"/>
    </sheetView>
  </sheetViews>
  <sheetFormatPr defaultColWidth="9.00390625" defaultRowHeight="12.75"/>
  <cols>
    <col min="1" max="1" width="5.375" style="101" customWidth="1"/>
    <col min="2" max="2" width="9.125" style="101" customWidth="1"/>
    <col min="3" max="3" width="13.75390625" style="101" customWidth="1"/>
    <col min="4" max="4" width="9.00390625" style="101" customWidth="1"/>
    <col min="5" max="5" width="62.125" style="101" customWidth="1"/>
    <col min="6" max="6" width="12.125" style="101" customWidth="1"/>
    <col min="7" max="7" width="14.375" style="101" customWidth="1"/>
    <col min="8" max="16384" width="9.125" style="101" customWidth="1"/>
  </cols>
  <sheetData>
    <row r="1" spans="5:6" ht="12.75">
      <c r="E1" s="328" t="s">
        <v>726</v>
      </c>
      <c r="F1" s="328"/>
    </row>
    <row r="2" spans="5:6" ht="12.75">
      <c r="E2" s="328" t="s">
        <v>1010</v>
      </c>
      <c r="F2" s="329"/>
    </row>
    <row r="3" spans="5:6" ht="12.75">
      <c r="E3" s="330" t="s">
        <v>299</v>
      </c>
      <c r="F3" s="329"/>
    </row>
    <row r="4" spans="5:6" ht="12.75">
      <c r="E4" s="329" t="s">
        <v>42</v>
      </c>
      <c r="F4" s="329"/>
    </row>
    <row r="5" spans="5:6" ht="12.75">
      <c r="E5" s="328" t="s">
        <v>1008</v>
      </c>
      <c r="F5" s="328"/>
    </row>
    <row r="6" spans="5:6" ht="12.75">
      <c r="E6" s="285"/>
      <c r="F6" s="285"/>
    </row>
    <row r="7" spans="1:6" ht="15.75" customHeight="1">
      <c r="A7" s="331" t="s">
        <v>937</v>
      </c>
      <c r="B7" s="331"/>
      <c r="C7" s="331"/>
      <c r="D7" s="331"/>
      <c r="E7" s="331"/>
      <c r="F7" s="331"/>
    </row>
    <row r="8" spans="1:6" ht="15.75" customHeight="1">
      <c r="A8" s="331"/>
      <c r="B8" s="331"/>
      <c r="C8" s="331"/>
      <c r="D8" s="331"/>
      <c r="E8" s="331"/>
      <c r="F8" s="331"/>
    </row>
    <row r="10" spans="1:6" ht="12.75">
      <c r="A10" s="332" t="s">
        <v>169</v>
      </c>
      <c r="B10" s="334" t="s">
        <v>51</v>
      </c>
      <c r="C10" s="336" t="s">
        <v>179</v>
      </c>
      <c r="D10" s="336" t="s">
        <v>53</v>
      </c>
      <c r="E10" s="332" t="s">
        <v>54</v>
      </c>
      <c r="F10" s="336" t="s">
        <v>180</v>
      </c>
    </row>
    <row r="11" spans="1:6" ht="12.75">
      <c r="A11" s="333"/>
      <c r="B11" s="335"/>
      <c r="C11" s="337"/>
      <c r="D11" s="337"/>
      <c r="E11" s="333"/>
      <c r="F11" s="337"/>
    </row>
    <row r="12" spans="1:6" ht="12.75">
      <c r="A12" s="86" t="s">
        <v>170</v>
      </c>
      <c r="B12" s="286"/>
      <c r="C12" s="286"/>
      <c r="D12" s="286"/>
      <c r="E12" s="86" t="s">
        <v>45</v>
      </c>
      <c r="F12" s="87">
        <f>F13</f>
        <v>2025.1</v>
      </c>
    </row>
    <row r="13" spans="1:6" s="102" customFormat="1" ht="12.75">
      <c r="A13" s="89"/>
      <c r="B13" s="88" t="s">
        <v>55</v>
      </c>
      <c r="C13" s="88"/>
      <c r="D13" s="88"/>
      <c r="E13" s="89" t="s">
        <v>56</v>
      </c>
      <c r="F13" s="90">
        <f>F14+F22</f>
        <v>2025.1</v>
      </c>
    </row>
    <row r="14" spans="1:6" s="102" customFormat="1" ht="38.25">
      <c r="A14" s="89"/>
      <c r="B14" s="95" t="s">
        <v>62</v>
      </c>
      <c r="C14" s="95"/>
      <c r="D14" s="95"/>
      <c r="E14" s="92" t="s">
        <v>63</v>
      </c>
      <c r="F14" s="90">
        <f>F15</f>
        <v>1988.1</v>
      </c>
    </row>
    <row r="15" spans="1:6" ht="25.5">
      <c r="A15" s="86"/>
      <c r="B15" s="94"/>
      <c r="C15" s="93" t="s">
        <v>263</v>
      </c>
      <c r="D15" s="94"/>
      <c r="E15" s="84" t="s">
        <v>59</v>
      </c>
      <c r="F15" s="82">
        <f>F16+F20</f>
        <v>1988.1</v>
      </c>
    </row>
    <row r="16" spans="1:6" ht="25.5">
      <c r="A16" s="86"/>
      <c r="B16" s="94"/>
      <c r="C16" s="28" t="s">
        <v>266</v>
      </c>
      <c r="D16" s="27"/>
      <c r="E16" s="29" t="s">
        <v>261</v>
      </c>
      <c r="F16" s="82">
        <f>F17+F18+F19</f>
        <v>1917.1</v>
      </c>
    </row>
    <row r="17" spans="1:6" ht="38.25">
      <c r="A17" s="86"/>
      <c r="B17" s="94"/>
      <c r="C17" s="83"/>
      <c r="D17" s="83">
        <v>100</v>
      </c>
      <c r="E17" s="84" t="s">
        <v>60</v>
      </c>
      <c r="F17" s="82">
        <v>1674</v>
      </c>
    </row>
    <row r="18" spans="1:6" ht="12.75">
      <c r="A18" s="86"/>
      <c r="B18" s="94"/>
      <c r="C18" s="83"/>
      <c r="D18" s="83">
        <v>200</v>
      </c>
      <c r="E18" s="84" t="s">
        <v>65</v>
      </c>
      <c r="F18" s="82">
        <v>240.6</v>
      </c>
    </row>
    <row r="19" spans="1:6" ht="12.75">
      <c r="A19" s="86"/>
      <c r="B19" s="94"/>
      <c r="C19" s="83"/>
      <c r="D19" s="83">
        <v>800</v>
      </c>
      <c r="E19" s="84" t="s">
        <v>67</v>
      </c>
      <c r="F19" s="82">
        <v>2.5</v>
      </c>
    </row>
    <row r="20" spans="1:6" ht="38.25">
      <c r="A20" s="86"/>
      <c r="B20" s="94"/>
      <c r="C20" s="28" t="s">
        <v>271</v>
      </c>
      <c r="D20" s="31"/>
      <c r="E20" s="29" t="s">
        <v>71</v>
      </c>
      <c r="F20" s="82">
        <f>F21</f>
        <v>71</v>
      </c>
    </row>
    <row r="21" spans="1:6" ht="12.75">
      <c r="A21" s="86"/>
      <c r="B21" s="94"/>
      <c r="C21" s="83"/>
      <c r="D21" s="83">
        <v>200</v>
      </c>
      <c r="E21" s="84" t="s">
        <v>65</v>
      </c>
      <c r="F21" s="82">
        <v>71</v>
      </c>
    </row>
    <row r="22" spans="1:6" s="288" customFormat="1" ht="12.75">
      <c r="A22" s="287"/>
      <c r="B22" s="104" t="s">
        <v>85</v>
      </c>
      <c r="C22" s="104"/>
      <c r="D22" s="104"/>
      <c r="E22" s="105" t="s">
        <v>86</v>
      </c>
      <c r="F22" s="90">
        <f>F23</f>
        <v>37</v>
      </c>
    </row>
    <row r="23" spans="1:6" ht="25.5">
      <c r="A23" s="86"/>
      <c r="B23" s="94"/>
      <c r="C23" s="28" t="s">
        <v>273</v>
      </c>
      <c r="D23" s="31"/>
      <c r="E23" s="29" t="s">
        <v>93</v>
      </c>
      <c r="F23" s="82">
        <f>F24</f>
        <v>37</v>
      </c>
    </row>
    <row r="24" spans="1:6" ht="12.75">
      <c r="A24" s="86"/>
      <c r="B24" s="94"/>
      <c r="C24" s="83"/>
      <c r="D24" s="83">
        <v>200</v>
      </c>
      <c r="E24" s="84" t="s">
        <v>65</v>
      </c>
      <c r="F24" s="82">
        <v>37</v>
      </c>
    </row>
    <row r="25" spans="1:7" ht="12.75">
      <c r="A25" s="86">
        <v>635</v>
      </c>
      <c r="B25" s="85"/>
      <c r="C25" s="85"/>
      <c r="D25" s="85"/>
      <c r="E25" s="86" t="s">
        <v>46</v>
      </c>
      <c r="F25" s="87">
        <f>F26+F161+F186+F236+F305+F365+F382+F396+F359</f>
        <v>157062</v>
      </c>
      <c r="G25" s="289"/>
    </row>
    <row r="26" spans="1:6" s="102" customFormat="1" ht="12.75">
      <c r="A26" s="89"/>
      <c r="B26" s="88" t="s">
        <v>55</v>
      </c>
      <c r="C26" s="88"/>
      <c r="D26" s="88"/>
      <c r="E26" s="89" t="s">
        <v>56</v>
      </c>
      <c r="F26" s="90">
        <f>F27+F31+F70+F74+F65</f>
        <v>51061.799999999996</v>
      </c>
    </row>
    <row r="27" spans="1:6" s="102" customFormat="1" ht="25.5">
      <c r="A27" s="89"/>
      <c r="B27" s="95" t="s">
        <v>57</v>
      </c>
      <c r="C27" s="91"/>
      <c r="D27" s="91"/>
      <c r="E27" s="92" t="s">
        <v>58</v>
      </c>
      <c r="F27" s="90">
        <f>F28</f>
        <v>1817.2</v>
      </c>
    </row>
    <row r="28" spans="1:6" ht="25.5">
      <c r="A28" s="286"/>
      <c r="B28" s="94"/>
      <c r="C28" s="93" t="s">
        <v>263</v>
      </c>
      <c r="D28" s="94"/>
      <c r="E28" s="84" t="s">
        <v>59</v>
      </c>
      <c r="F28" s="82">
        <f>F29</f>
        <v>1817.2</v>
      </c>
    </row>
    <row r="29" spans="1:6" ht="12.75">
      <c r="A29" s="286"/>
      <c r="B29" s="94"/>
      <c r="C29" s="28" t="s">
        <v>264</v>
      </c>
      <c r="D29" s="27"/>
      <c r="E29" s="30" t="s">
        <v>182</v>
      </c>
      <c r="F29" s="82">
        <f>F30</f>
        <v>1817.2</v>
      </c>
    </row>
    <row r="30" spans="1:6" ht="38.25">
      <c r="A30" s="286"/>
      <c r="B30" s="94"/>
      <c r="C30" s="83"/>
      <c r="D30" s="83">
        <v>100</v>
      </c>
      <c r="E30" s="84" t="s">
        <v>60</v>
      </c>
      <c r="F30" s="82">
        <v>1817.2</v>
      </c>
    </row>
    <row r="31" spans="1:6" s="102" customFormat="1" ht="38.25">
      <c r="A31" s="89"/>
      <c r="B31" s="95" t="s">
        <v>72</v>
      </c>
      <c r="C31" s="95"/>
      <c r="D31" s="95"/>
      <c r="E31" s="92" t="s">
        <v>73</v>
      </c>
      <c r="F31" s="90">
        <f>F32</f>
        <v>32511</v>
      </c>
    </row>
    <row r="32" spans="1:6" s="102" customFormat="1" ht="12.75">
      <c r="A32" s="89"/>
      <c r="B32" s="95"/>
      <c r="C32" s="28" t="s">
        <v>200</v>
      </c>
      <c r="D32" s="31"/>
      <c r="E32" s="29" t="s">
        <v>96</v>
      </c>
      <c r="F32" s="273">
        <f>F33+F39+F47+F51</f>
        <v>32511</v>
      </c>
    </row>
    <row r="33" spans="1:6" s="102" customFormat="1" ht="25.5">
      <c r="A33" s="89"/>
      <c r="B33" s="95"/>
      <c r="C33" s="31" t="s">
        <v>201</v>
      </c>
      <c r="D33" s="24"/>
      <c r="E33" s="29" t="s">
        <v>563</v>
      </c>
      <c r="F33" s="273">
        <f>F34</f>
        <v>120</v>
      </c>
    </row>
    <row r="34" spans="1:6" s="102" customFormat="1" ht="51">
      <c r="A34" s="89"/>
      <c r="B34" s="95"/>
      <c r="C34" s="31" t="s">
        <v>938</v>
      </c>
      <c r="D34" s="31"/>
      <c r="E34" s="29" t="s">
        <v>564</v>
      </c>
      <c r="F34" s="273">
        <f>F37+F35</f>
        <v>120</v>
      </c>
    </row>
    <row r="35" spans="1:6" s="102" customFormat="1" ht="25.5">
      <c r="A35" s="89"/>
      <c r="B35" s="95"/>
      <c r="C35" s="31" t="s">
        <v>568</v>
      </c>
      <c r="D35" s="31"/>
      <c r="E35" s="29" t="s">
        <v>566</v>
      </c>
      <c r="F35" s="273">
        <f>F36</f>
        <v>20</v>
      </c>
    </row>
    <row r="36" spans="1:6" s="102" customFormat="1" ht="12.75">
      <c r="A36" s="89"/>
      <c r="B36" s="95"/>
      <c r="C36" s="28"/>
      <c r="D36" s="31">
        <v>200</v>
      </c>
      <c r="E36" s="29" t="s">
        <v>65</v>
      </c>
      <c r="F36" s="273">
        <v>20</v>
      </c>
    </row>
    <row r="37" spans="1:6" s="102" customFormat="1" ht="63.75">
      <c r="A37" s="89"/>
      <c r="B37" s="95"/>
      <c r="C37" s="31" t="s">
        <v>569</v>
      </c>
      <c r="D37" s="31"/>
      <c r="E37" s="29" t="s">
        <v>567</v>
      </c>
      <c r="F37" s="273">
        <f>F38</f>
        <v>100</v>
      </c>
    </row>
    <row r="38" spans="1:6" s="102" customFormat="1" ht="12.75">
      <c r="A38" s="89"/>
      <c r="B38" s="95"/>
      <c r="C38" s="28"/>
      <c r="D38" s="31">
        <v>200</v>
      </c>
      <c r="E38" s="29" t="s">
        <v>65</v>
      </c>
      <c r="F38" s="273">
        <v>100</v>
      </c>
    </row>
    <row r="39" spans="1:6" s="102" customFormat="1" ht="25.5">
      <c r="A39" s="89"/>
      <c r="B39" s="95"/>
      <c r="C39" s="28" t="s">
        <v>570</v>
      </c>
      <c r="D39" s="31"/>
      <c r="E39" s="29" t="s">
        <v>97</v>
      </c>
      <c r="F39" s="273">
        <f>F40</f>
        <v>1138.1</v>
      </c>
    </row>
    <row r="40" spans="1:6" s="102" customFormat="1" ht="25.5">
      <c r="A40" s="89"/>
      <c r="B40" s="95"/>
      <c r="C40" s="28" t="s">
        <v>862</v>
      </c>
      <c r="D40" s="31"/>
      <c r="E40" s="29" t="s">
        <v>863</v>
      </c>
      <c r="F40" s="273">
        <f>F41+F43+F45</f>
        <v>1138.1</v>
      </c>
    </row>
    <row r="41" spans="1:6" s="102" customFormat="1" ht="12.75">
      <c r="A41" s="89"/>
      <c r="B41" s="95"/>
      <c r="C41" s="28" t="s">
        <v>864</v>
      </c>
      <c r="D41" s="31"/>
      <c r="E41" s="29" t="s">
        <v>98</v>
      </c>
      <c r="F41" s="273">
        <f>F42</f>
        <v>383.4</v>
      </c>
    </row>
    <row r="42" spans="1:6" s="102" customFormat="1" ht="12.75">
      <c r="A42" s="89"/>
      <c r="B42" s="95"/>
      <c r="C42" s="31"/>
      <c r="D42" s="31">
        <v>200</v>
      </c>
      <c r="E42" s="29" t="s">
        <v>65</v>
      </c>
      <c r="F42" s="273">
        <v>383.4</v>
      </c>
    </row>
    <row r="43" spans="1:6" s="102" customFormat="1" ht="12.75">
      <c r="A43" s="89"/>
      <c r="B43" s="95"/>
      <c r="C43" s="28" t="s">
        <v>865</v>
      </c>
      <c r="D43" s="31"/>
      <c r="E43" s="29" t="s">
        <v>99</v>
      </c>
      <c r="F43" s="273">
        <f>F44</f>
        <v>178.8</v>
      </c>
    </row>
    <row r="44" spans="1:6" s="102" customFormat="1" ht="12.75">
      <c r="A44" s="89"/>
      <c r="B44" s="95"/>
      <c r="C44" s="31"/>
      <c r="D44" s="31">
        <v>200</v>
      </c>
      <c r="E44" s="29" t="s">
        <v>65</v>
      </c>
      <c r="F44" s="273">
        <v>178.8</v>
      </c>
    </row>
    <row r="45" spans="1:6" s="102" customFormat="1" ht="25.5">
      <c r="A45" s="89"/>
      <c r="B45" s="95"/>
      <c r="C45" s="28" t="s">
        <v>866</v>
      </c>
      <c r="D45" s="31"/>
      <c r="E45" s="29" t="s">
        <v>100</v>
      </c>
      <c r="F45" s="273">
        <f>F46</f>
        <v>575.9</v>
      </c>
    </row>
    <row r="46" spans="1:6" s="102" customFormat="1" ht="12.75">
      <c r="A46" s="89"/>
      <c r="B46" s="95"/>
      <c r="C46" s="31"/>
      <c r="D46" s="31">
        <v>200</v>
      </c>
      <c r="E46" s="29" t="s">
        <v>65</v>
      </c>
      <c r="F46" s="273">
        <v>575.9</v>
      </c>
    </row>
    <row r="47" spans="1:6" s="102" customFormat="1" ht="51">
      <c r="A47" s="89"/>
      <c r="B47" s="95"/>
      <c r="C47" s="28" t="s">
        <v>575</v>
      </c>
      <c r="D47" s="31"/>
      <c r="E47" s="29" t="s">
        <v>867</v>
      </c>
      <c r="F47" s="273">
        <f>F48</f>
        <v>706.1</v>
      </c>
    </row>
    <row r="48" spans="1:6" s="102" customFormat="1" ht="38.25">
      <c r="A48" s="89"/>
      <c r="B48" s="95"/>
      <c r="C48" s="28" t="s">
        <v>868</v>
      </c>
      <c r="D48" s="31"/>
      <c r="E48" s="29" t="s">
        <v>869</v>
      </c>
      <c r="F48" s="273">
        <f>F49</f>
        <v>706.1</v>
      </c>
    </row>
    <row r="49" spans="1:6" s="102" customFormat="1" ht="38.25">
      <c r="A49" s="89"/>
      <c r="B49" s="95"/>
      <c r="C49" s="31" t="s">
        <v>870</v>
      </c>
      <c r="D49" s="31"/>
      <c r="E49" s="29" t="s">
        <v>71</v>
      </c>
      <c r="F49" s="273">
        <f>F50</f>
        <v>706.1</v>
      </c>
    </row>
    <row r="50" spans="1:6" s="102" customFormat="1" ht="12.75">
      <c r="A50" s="89"/>
      <c r="B50" s="95"/>
      <c r="C50" s="31"/>
      <c r="D50" s="31">
        <v>200</v>
      </c>
      <c r="E50" s="29" t="s">
        <v>65</v>
      </c>
      <c r="F50" s="273">
        <v>706.1</v>
      </c>
    </row>
    <row r="51" spans="1:6" s="102" customFormat="1" ht="25.5">
      <c r="A51" s="89"/>
      <c r="B51" s="95"/>
      <c r="C51" s="28" t="s">
        <v>574</v>
      </c>
      <c r="D51" s="31"/>
      <c r="E51" s="29" t="s">
        <v>572</v>
      </c>
      <c r="F51" s="273">
        <f>F52+F57</f>
        <v>30546.8</v>
      </c>
    </row>
    <row r="52" spans="1:6" s="102" customFormat="1" ht="25.5">
      <c r="A52" s="89"/>
      <c r="B52" s="95"/>
      <c r="C52" s="31" t="s">
        <v>579</v>
      </c>
      <c r="D52" s="31"/>
      <c r="E52" s="29" t="s">
        <v>578</v>
      </c>
      <c r="F52" s="273">
        <f>F53</f>
        <v>30458.3</v>
      </c>
    </row>
    <row r="53" spans="1:6" s="102" customFormat="1" ht="25.5">
      <c r="A53" s="89"/>
      <c r="B53" s="95"/>
      <c r="C53" s="31" t="s">
        <v>580</v>
      </c>
      <c r="D53" s="31"/>
      <c r="E53" s="29" t="s">
        <v>573</v>
      </c>
      <c r="F53" s="273">
        <f>F54+F55+F56</f>
        <v>30458.3</v>
      </c>
    </row>
    <row r="54" spans="1:6" s="102" customFormat="1" ht="38.25">
      <c r="A54" s="89"/>
      <c r="B54" s="95"/>
      <c r="C54" s="31"/>
      <c r="D54" s="31">
        <v>100</v>
      </c>
      <c r="E54" s="29" t="s">
        <v>60</v>
      </c>
      <c r="F54" s="273">
        <v>29737.3</v>
      </c>
    </row>
    <row r="55" spans="1:6" s="102" customFormat="1" ht="12.75">
      <c r="A55" s="89"/>
      <c r="B55" s="95"/>
      <c r="C55" s="31"/>
      <c r="D55" s="31">
        <v>200</v>
      </c>
      <c r="E55" s="29" t="s">
        <v>65</v>
      </c>
      <c r="F55" s="273">
        <v>720.4</v>
      </c>
    </row>
    <row r="56" spans="1:6" s="102" customFormat="1" ht="12.75">
      <c r="A56" s="89"/>
      <c r="B56" s="95"/>
      <c r="C56" s="31"/>
      <c r="D56" s="31">
        <v>800</v>
      </c>
      <c r="E56" s="29" t="s">
        <v>67</v>
      </c>
      <c r="F56" s="273">
        <v>0.6</v>
      </c>
    </row>
    <row r="57" spans="1:6" s="102" customFormat="1" ht="38.25">
      <c r="A57" s="89"/>
      <c r="B57" s="95"/>
      <c r="C57" s="31" t="s">
        <v>581</v>
      </c>
      <c r="D57" s="31"/>
      <c r="E57" s="29" t="s">
        <v>577</v>
      </c>
      <c r="F57" s="273">
        <f>F58+F60+F62</f>
        <v>88.5</v>
      </c>
    </row>
    <row r="58" spans="1:6" s="102" customFormat="1" ht="25.5">
      <c r="A58" s="89"/>
      <c r="B58" s="95"/>
      <c r="C58" s="31" t="s">
        <v>741</v>
      </c>
      <c r="D58" s="31"/>
      <c r="E58" s="29" t="s">
        <v>1</v>
      </c>
      <c r="F58" s="273">
        <f>F59</f>
        <v>50</v>
      </c>
    </row>
    <row r="59" spans="1:6" s="102" customFormat="1" ht="38.25">
      <c r="A59" s="89"/>
      <c r="B59" s="95"/>
      <c r="C59" s="31"/>
      <c r="D59" s="31">
        <v>100</v>
      </c>
      <c r="E59" s="29" t="s">
        <v>60</v>
      </c>
      <c r="F59" s="273">
        <v>50</v>
      </c>
    </row>
    <row r="60" spans="1:6" s="102" customFormat="1" ht="12.75">
      <c r="A60" s="89"/>
      <c r="B60" s="95"/>
      <c r="C60" s="23" t="s">
        <v>742</v>
      </c>
      <c r="D60" s="34"/>
      <c r="E60" s="29" t="s">
        <v>111</v>
      </c>
      <c r="F60" s="273">
        <f>F61</f>
        <v>16.2</v>
      </c>
    </row>
    <row r="61" spans="1:6" s="102" customFormat="1" ht="12.75">
      <c r="A61" s="89"/>
      <c r="B61" s="95"/>
      <c r="C61" s="31"/>
      <c r="D61" s="31">
        <v>200</v>
      </c>
      <c r="E61" s="29" t="s">
        <v>65</v>
      </c>
      <c r="F61" s="273">
        <v>16.2</v>
      </c>
    </row>
    <row r="62" spans="1:6" s="102" customFormat="1" ht="51">
      <c r="A62" s="89"/>
      <c r="B62" s="95"/>
      <c r="C62" s="32" t="s">
        <v>743</v>
      </c>
      <c r="D62" s="45"/>
      <c r="E62" s="60" t="s">
        <v>0</v>
      </c>
      <c r="F62" s="273">
        <f>F63+F64</f>
        <v>22.3</v>
      </c>
    </row>
    <row r="63" spans="1:6" s="102" customFormat="1" ht="38.25">
      <c r="A63" s="89"/>
      <c r="B63" s="95"/>
      <c r="C63" s="32"/>
      <c r="D63" s="31">
        <v>100</v>
      </c>
      <c r="E63" s="29" t="s">
        <v>60</v>
      </c>
      <c r="F63" s="273">
        <v>21.2</v>
      </c>
    </row>
    <row r="64" spans="1:6" s="102" customFormat="1" ht="12.75">
      <c r="A64" s="89"/>
      <c r="B64" s="95"/>
      <c r="C64" s="32"/>
      <c r="D64" s="28" t="s">
        <v>122</v>
      </c>
      <c r="E64" s="29" t="s">
        <v>65</v>
      </c>
      <c r="F64" s="273">
        <v>1.1</v>
      </c>
    </row>
    <row r="65" spans="1:6" s="102" customFormat="1" ht="38.25">
      <c r="A65" s="89"/>
      <c r="B65" s="95" t="s">
        <v>74</v>
      </c>
      <c r="C65" s="95"/>
      <c r="D65" s="95"/>
      <c r="E65" s="96" t="s">
        <v>75</v>
      </c>
      <c r="F65" s="90">
        <f>F66</f>
        <v>181.9</v>
      </c>
    </row>
    <row r="66" spans="1:6" ht="38.25">
      <c r="A66" s="286"/>
      <c r="B66" s="85"/>
      <c r="C66" s="93" t="s">
        <v>270</v>
      </c>
      <c r="D66" s="83"/>
      <c r="E66" s="84" t="s">
        <v>77</v>
      </c>
      <c r="F66" s="82">
        <f>F67</f>
        <v>181.9</v>
      </c>
    </row>
    <row r="67" spans="1:6" ht="51">
      <c r="A67" s="286"/>
      <c r="B67" s="85"/>
      <c r="C67" s="61" t="s">
        <v>277</v>
      </c>
      <c r="D67" s="46"/>
      <c r="E67" s="29" t="s">
        <v>78</v>
      </c>
      <c r="F67" s="82">
        <f>F68</f>
        <v>181.9</v>
      </c>
    </row>
    <row r="68" spans="1:6" ht="38.25">
      <c r="A68" s="286"/>
      <c r="B68" s="85"/>
      <c r="C68" s="28" t="s">
        <v>278</v>
      </c>
      <c r="D68" s="31"/>
      <c r="E68" s="29" t="s">
        <v>79</v>
      </c>
      <c r="F68" s="82">
        <f>F69</f>
        <v>181.9</v>
      </c>
    </row>
    <row r="69" spans="1:6" ht="12.75">
      <c r="A69" s="286"/>
      <c r="B69" s="85"/>
      <c r="C69" s="85"/>
      <c r="D69" s="85">
        <v>500</v>
      </c>
      <c r="E69" s="97" t="s">
        <v>80</v>
      </c>
      <c r="F69" s="82">
        <v>181.9</v>
      </c>
    </row>
    <row r="70" spans="1:6" s="102" customFormat="1" ht="12.75">
      <c r="A70" s="89"/>
      <c r="B70" s="88" t="s">
        <v>81</v>
      </c>
      <c r="C70" s="88"/>
      <c r="D70" s="88"/>
      <c r="E70" s="89" t="s">
        <v>82</v>
      </c>
      <c r="F70" s="90">
        <f>F71</f>
        <v>300</v>
      </c>
    </row>
    <row r="71" spans="1:6" ht="38.25">
      <c r="A71" s="286"/>
      <c r="B71" s="290"/>
      <c r="C71" s="93" t="s">
        <v>270</v>
      </c>
      <c r="D71" s="83"/>
      <c r="E71" s="84" t="s">
        <v>83</v>
      </c>
      <c r="F71" s="82">
        <f>F72</f>
        <v>300</v>
      </c>
    </row>
    <row r="72" spans="1:6" ht="12.75">
      <c r="A72" s="286"/>
      <c r="B72" s="85"/>
      <c r="C72" s="31" t="s">
        <v>275</v>
      </c>
      <c r="D72" s="31"/>
      <c r="E72" s="29" t="s">
        <v>230</v>
      </c>
      <c r="F72" s="82">
        <f>F73</f>
        <v>300</v>
      </c>
    </row>
    <row r="73" spans="1:6" ht="12.75">
      <c r="A73" s="286"/>
      <c r="B73" s="85"/>
      <c r="C73" s="83"/>
      <c r="D73" s="83">
        <v>800</v>
      </c>
      <c r="E73" s="84" t="s">
        <v>67</v>
      </c>
      <c r="F73" s="82">
        <v>300</v>
      </c>
    </row>
    <row r="74" spans="1:6" s="102" customFormat="1" ht="12.75">
      <c r="A74" s="166"/>
      <c r="B74" s="35" t="s">
        <v>85</v>
      </c>
      <c r="C74" s="35"/>
      <c r="D74" s="35"/>
      <c r="E74" s="71" t="s">
        <v>86</v>
      </c>
      <c r="F74" s="72">
        <f>F75+F129+F136+F143+F152</f>
        <v>16251.699999999999</v>
      </c>
    </row>
    <row r="75" spans="1:6" ht="25.5">
      <c r="A75" s="73"/>
      <c r="B75" s="31"/>
      <c r="C75" s="28" t="s">
        <v>197</v>
      </c>
      <c r="D75" s="31"/>
      <c r="E75" s="29" t="s">
        <v>87</v>
      </c>
      <c r="F75" s="20">
        <f>F76+F98</f>
        <v>12442.399999999998</v>
      </c>
    </row>
    <row r="76" spans="1:6" ht="25.5">
      <c r="A76" s="73"/>
      <c r="B76" s="31"/>
      <c r="C76" s="28" t="s">
        <v>830</v>
      </c>
      <c r="D76" s="35"/>
      <c r="E76" s="33" t="s">
        <v>829</v>
      </c>
      <c r="F76" s="20">
        <f>F77+F90+F95</f>
        <v>3274.2</v>
      </c>
    </row>
    <row r="77" spans="1:6" ht="25.5">
      <c r="A77" s="73"/>
      <c r="B77" s="31"/>
      <c r="C77" s="40" t="s">
        <v>831</v>
      </c>
      <c r="D77" s="35"/>
      <c r="E77" s="33" t="s">
        <v>828</v>
      </c>
      <c r="F77" s="20">
        <f>F78+F80+F82+F84+F86+F88</f>
        <v>431</v>
      </c>
    </row>
    <row r="78" spans="1:6" ht="25.5">
      <c r="A78" s="73"/>
      <c r="B78" s="31"/>
      <c r="C78" s="40" t="s">
        <v>832</v>
      </c>
      <c r="D78" s="32"/>
      <c r="E78" s="33" t="s">
        <v>836</v>
      </c>
      <c r="F78" s="20">
        <f>F79</f>
        <v>50.2</v>
      </c>
    </row>
    <row r="79" spans="1:6" ht="12.75">
      <c r="A79" s="73"/>
      <c r="B79" s="31"/>
      <c r="C79" s="32"/>
      <c r="D79" s="31">
        <v>200</v>
      </c>
      <c r="E79" s="29" t="s">
        <v>65</v>
      </c>
      <c r="F79" s="20">
        <v>50.2</v>
      </c>
    </row>
    <row r="80" spans="1:6" ht="12.75">
      <c r="A80" s="73"/>
      <c r="B80" s="31"/>
      <c r="C80" s="40" t="s">
        <v>833</v>
      </c>
      <c r="D80" s="32"/>
      <c r="E80" s="33" t="s">
        <v>837</v>
      </c>
      <c r="F80" s="20">
        <f>F81</f>
        <v>72.6</v>
      </c>
    </row>
    <row r="81" spans="1:6" ht="12.75">
      <c r="A81" s="73"/>
      <c r="B81" s="31"/>
      <c r="C81" s="32"/>
      <c r="D81" s="31">
        <v>200</v>
      </c>
      <c r="E81" s="29" t="s">
        <v>65</v>
      </c>
      <c r="F81" s="20">
        <v>72.6</v>
      </c>
    </row>
    <row r="82" spans="1:6" ht="12.75">
      <c r="A82" s="73"/>
      <c r="B82" s="31"/>
      <c r="C82" s="40" t="s">
        <v>834</v>
      </c>
      <c r="D82" s="32"/>
      <c r="E82" s="33" t="s">
        <v>838</v>
      </c>
      <c r="F82" s="20">
        <f>F83</f>
        <v>50.2</v>
      </c>
    </row>
    <row r="83" spans="1:6" ht="12.75">
      <c r="A83" s="73"/>
      <c r="B83" s="31"/>
      <c r="C83" s="32"/>
      <c r="D83" s="31">
        <v>200</v>
      </c>
      <c r="E83" s="29" t="s">
        <v>65</v>
      </c>
      <c r="F83" s="20">
        <v>50.2</v>
      </c>
    </row>
    <row r="84" spans="1:6" ht="12.75">
      <c r="A84" s="73"/>
      <c r="B84" s="31"/>
      <c r="C84" s="40" t="s">
        <v>835</v>
      </c>
      <c r="D84" s="32"/>
      <c r="E84" s="33" t="s">
        <v>839</v>
      </c>
      <c r="F84" s="20">
        <f>F85</f>
        <v>120.4</v>
      </c>
    </row>
    <row r="85" spans="1:6" ht="12.75">
      <c r="A85" s="73"/>
      <c r="B85" s="31"/>
      <c r="C85" s="32"/>
      <c r="D85" s="31">
        <v>200</v>
      </c>
      <c r="E85" s="29" t="s">
        <v>65</v>
      </c>
      <c r="F85" s="20">
        <v>120.4</v>
      </c>
    </row>
    <row r="86" spans="1:6" ht="63.75">
      <c r="A86" s="73"/>
      <c r="B86" s="31"/>
      <c r="C86" s="40" t="s">
        <v>841</v>
      </c>
      <c r="D86" s="35"/>
      <c r="E86" s="33" t="s">
        <v>840</v>
      </c>
      <c r="F86" s="20">
        <f>F87</f>
        <v>69.1</v>
      </c>
    </row>
    <row r="87" spans="1:6" ht="12.75">
      <c r="A87" s="73"/>
      <c r="B87" s="31"/>
      <c r="C87" s="40"/>
      <c r="D87" s="31">
        <v>200</v>
      </c>
      <c r="E87" s="29" t="s">
        <v>65</v>
      </c>
      <c r="F87" s="20">
        <v>69.1</v>
      </c>
    </row>
    <row r="88" spans="1:6" ht="25.5">
      <c r="A88" s="73"/>
      <c r="B88" s="31"/>
      <c r="C88" s="40" t="s">
        <v>926</v>
      </c>
      <c r="D88" s="32"/>
      <c r="E88" s="33" t="s">
        <v>925</v>
      </c>
      <c r="F88" s="20">
        <f>F89</f>
        <v>68.5</v>
      </c>
    </row>
    <row r="89" spans="1:6" ht="12.75">
      <c r="A89" s="73"/>
      <c r="B89" s="31"/>
      <c r="C89" s="28"/>
      <c r="D89" s="31">
        <v>200</v>
      </c>
      <c r="E89" s="29" t="s">
        <v>65</v>
      </c>
      <c r="F89" s="20">
        <v>68.5</v>
      </c>
    </row>
    <row r="90" spans="1:6" ht="25.5">
      <c r="A90" s="73"/>
      <c r="B90" s="31"/>
      <c r="C90" s="28" t="s">
        <v>843</v>
      </c>
      <c r="D90" s="32"/>
      <c r="E90" s="33" t="s">
        <v>842</v>
      </c>
      <c r="F90" s="20">
        <f>F91+F93</f>
        <v>2798.2</v>
      </c>
    </row>
    <row r="91" spans="1:6" ht="38.25">
      <c r="A91" s="73"/>
      <c r="B91" s="31"/>
      <c r="C91" s="28" t="s">
        <v>844</v>
      </c>
      <c r="D91" s="31"/>
      <c r="E91" s="29" t="s">
        <v>175</v>
      </c>
      <c r="F91" s="20">
        <f>F92</f>
        <v>2600.2</v>
      </c>
    </row>
    <row r="92" spans="1:6" ht="12.75">
      <c r="A92" s="73"/>
      <c r="B92" s="31"/>
      <c r="C92" s="23"/>
      <c r="D92" s="31">
        <v>200</v>
      </c>
      <c r="E92" s="29" t="s">
        <v>65</v>
      </c>
      <c r="F92" s="20">
        <f>2000.2+600</f>
        <v>2600.2</v>
      </c>
    </row>
    <row r="93" spans="1:6" ht="25.5">
      <c r="A93" s="73"/>
      <c r="B93" s="31"/>
      <c r="C93" s="28" t="s">
        <v>845</v>
      </c>
      <c r="D93" s="32"/>
      <c r="E93" s="33" t="s">
        <v>846</v>
      </c>
      <c r="F93" s="20">
        <f>F94</f>
        <v>198</v>
      </c>
    </row>
    <row r="94" spans="1:6" ht="12.75">
      <c r="A94" s="73"/>
      <c r="B94" s="31"/>
      <c r="C94" s="31"/>
      <c r="D94" s="31">
        <v>200</v>
      </c>
      <c r="E94" s="29" t="s">
        <v>65</v>
      </c>
      <c r="F94" s="20">
        <v>198</v>
      </c>
    </row>
    <row r="95" spans="1:6" ht="12.75">
      <c r="A95" s="73"/>
      <c r="B95" s="31"/>
      <c r="C95" s="28" t="s">
        <v>928</v>
      </c>
      <c r="D95" s="32"/>
      <c r="E95" s="33" t="s">
        <v>927</v>
      </c>
      <c r="F95" s="20">
        <f>F96</f>
        <v>45</v>
      </c>
    </row>
    <row r="96" spans="1:6" ht="12.75">
      <c r="A96" s="73"/>
      <c r="B96" s="31"/>
      <c r="C96" s="28" t="s">
        <v>930</v>
      </c>
      <c r="D96" s="32"/>
      <c r="E96" s="33" t="s">
        <v>929</v>
      </c>
      <c r="F96" s="20">
        <f>F97</f>
        <v>45</v>
      </c>
    </row>
    <row r="97" spans="1:6" ht="12.75">
      <c r="A97" s="73"/>
      <c r="B97" s="31"/>
      <c r="C97" s="31"/>
      <c r="D97" s="31">
        <v>200</v>
      </c>
      <c r="E97" s="29" t="s">
        <v>65</v>
      </c>
      <c r="F97" s="20">
        <v>45</v>
      </c>
    </row>
    <row r="98" spans="1:6" ht="25.5">
      <c r="A98" s="73"/>
      <c r="B98" s="31"/>
      <c r="C98" s="28" t="s">
        <v>848</v>
      </c>
      <c r="D98" s="32"/>
      <c r="E98" s="33" t="s">
        <v>847</v>
      </c>
      <c r="F98" s="20">
        <f>F99+F108+F111+F120+F123+F126</f>
        <v>9168.199999999999</v>
      </c>
    </row>
    <row r="99" spans="1:6" ht="25.5">
      <c r="A99" s="73"/>
      <c r="B99" s="31"/>
      <c r="C99" s="28" t="s">
        <v>850</v>
      </c>
      <c r="D99" s="32"/>
      <c r="E99" s="33" t="s">
        <v>849</v>
      </c>
      <c r="F99" s="20">
        <f>F100+F102+F104+F106</f>
        <v>399.4</v>
      </c>
    </row>
    <row r="100" spans="1:6" ht="12.75">
      <c r="A100" s="73"/>
      <c r="B100" s="31"/>
      <c r="C100" s="40" t="s">
        <v>852</v>
      </c>
      <c r="D100" s="31"/>
      <c r="E100" s="29" t="s">
        <v>856</v>
      </c>
      <c r="F100" s="20">
        <f>F101</f>
        <v>57.2</v>
      </c>
    </row>
    <row r="101" spans="1:6" ht="12.75">
      <c r="A101" s="73"/>
      <c r="B101" s="31"/>
      <c r="C101" s="31"/>
      <c r="D101" s="31">
        <v>200</v>
      </c>
      <c r="E101" s="29" t="s">
        <v>65</v>
      </c>
      <c r="F101" s="20">
        <v>57.2</v>
      </c>
    </row>
    <row r="102" spans="1:6" ht="12.75">
      <c r="A102" s="73"/>
      <c r="B102" s="31"/>
      <c r="C102" s="40" t="s">
        <v>853</v>
      </c>
      <c r="D102" s="31"/>
      <c r="E102" s="29" t="s">
        <v>858</v>
      </c>
      <c r="F102" s="20">
        <f>F103</f>
        <v>40.8</v>
      </c>
    </row>
    <row r="103" spans="1:6" ht="12.75">
      <c r="A103" s="73"/>
      <c r="B103" s="31"/>
      <c r="C103" s="31"/>
      <c r="D103" s="31">
        <v>200</v>
      </c>
      <c r="E103" s="29" t="s">
        <v>65</v>
      </c>
      <c r="F103" s="20">
        <v>40.8</v>
      </c>
    </row>
    <row r="104" spans="1:6" ht="12.75">
      <c r="A104" s="73"/>
      <c r="B104" s="31"/>
      <c r="C104" s="40" t="s">
        <v>854</v>
      </c>
      <c r="D104" s="31"/>
      <c r="E104" s="29" t="s">
        <v>859</v>
      </c>
      <c r="F104" s="20">
        <f>F105</f>
        <v>143.4</v>
      </c>
    </row>
    <row r="105" spans="1:6" ht="12.75">
      <c r="A105" s="73"/>
      <c r="B105" s="31"/>
      <c r="C105" s="31"/>
      <c r="D105" s="31">
        <v>200</v>
      </c>
      <c r="E105" s="29" t="s">
        <v>65</v>
      </c>
      <c r="F105" s="20">
        <v>143.4</v>
      </c>
    </row>
    <row r="106" spans="1:6" ht="25.5">
      <c r="A106" s="73"/>
      <c r="B106" s="31"/>
      <c r="C106" s="40" t="s">
        <v>855</v>
      </c>
      <c r="D106" s="31"/>
      <c r="E106" s="29" t="s">
        <v>860</v>
      </c>
      <c r="F106" s="20">
        <f>F107</f>
        <v>158</v>
      </c>
    </row>
    <row r="107" spans="1:6" ht="12.75">
      <c r="A107" s="73"/>
      <c r="B107" s="31"/>
      <c r="C107" s="31"/>
      <c r="D107" s="31">
        <v>200</v>
      </c>
      <c r="E107" s="29" t="s">
        <v>65</v>
      </c>
      <c r="F107" s="20">
        <v>158</v>
      </c>
    </row>
    <row r="108" spans="1:6" ht="25.5">
      <c r="A108" s="73"/>
      <c r="B108" s="31"/>
      <c r="C108" s="28" t="s">
        <v>902</v>
      </c>
      <c r="D108" s="31"/>
      <c r="E108" s="29" t="s">
        <v>903</v>
      </c>
      <c r="F108" s="20">
        <f>F109</f>
        <v>5.4</v>
      </c>
    </row>
    <row r="109" spans="1:6" ht="12.75">
      <c r="A109" s="73"/>
      <c r="B109" s="31"/>
      <c r="C109" s="28" t="s">
        <v>904</v>
      </c>
      <c r="D109" s="31"/>
      <c r="E109" s="29" t="s">
        <v>905</v>
      </c>
      <c r="F109" s="20">
        <f>F110</f>
        <v>5.4</v>
      </c>
    </row>
    <row r="110" spans="1:6" ht="12.75">
      <c r="A110" s="73"/>
      <c r="B110" s="31"/>
      <c r="C110" s="28"/>
      <c r="D110" s="31">
        <v>200</v>
      </c>
      <c r="E110" s="29" t="s">
        <v>65</v>
      </c>
      <c r="F110" s="20">
        <v>5.4</v>
      </c>
    </row>
    <row r="111" spans="1:6" ht="25.5">
      <c r="A111" s="73"/>
      <c r="B111" s="31"/>
      <c r="C111" s="28" t="s">
        <v>907</v>
      </c>
      <c r="D111" s="31"/>
      <c r="E111" s="29" t="s">
        <v>906</v>
      </c>
      <c r="F111" s="20">
        <f>F112+F114+F116+F118</f>
        <v>6963.7</v>
      </c>
    </row>
    <row r="112" spans="1:6" ht="25.5">
      <c r="A112" s="73"/>
      <c r="B112" s="31"/>
      <c r="C112" s="28" t="s">
        <v>908</v>
      </c>
      <c r="D112" s="31"/>
      <c r="E112" s="29" t="s">
        <v>909</v>
      </c>
      <c r="F112" s="20">
        <f>F113</f>
        <v>237.6</v>
      </c>
    </row>
    <row r="113" spans="1:6" ht="12.75">
      <c r="A113" s="73"/>
      <c r="B113" s="31"/>
      <c r="C113" s="28"/>
      <c r="D113" s="31">
        <v>200</v>
      </c>
      <c r="E113" s="29" t="s">
        <v>65</v>
      </c>
      <c r="F113" s="20">
        <f>74+163.6</f>
        <v>237.6</v>
      </c>
    </row>
    <row r="114" spans="1:6" ht="25.5">
      <c r="A114" s="73"/>
      <c r="B114" s="31"/>
      <c r="C114" s="28" t="s">
        <v>911</v>
      </c>
      <c r="D114" s="31"/>
      <c r="E114" s="29" t="s">
        <v>910</v>
      </c>
      <c r="F114" s="20">
        <f>F115</f>
        <v>61.2</v>
      </c>
    </row>
    <row r="115" spans="1:6" ht="12.75">
      <c r="A115" s="73"/>
      <c r="B115" s="31"/>
      <c r="C115" s="28"/>
      <c r="D115" s="31">
        <v>200</v>
      </c>
      <c r="E115" s="29" t="s">
        <v>65</v>
      </c>
      <c r="F115" s="20">
        <v>61.2</v>
      </c>
    </row>
    <row r="116" spans="1:6" ht="12.75">
      <c r="A116" s="73"/>
      <c r="B116" s="31"/>
      <c r="C116" s="28" t="s">
        <v>932</v>
      </c>
      <c r="D116" s="32"/>
      <c r="E116" s="33" t="s">
        <v>931</v>
      </c>
      <c r="F116" s="20">
        <f>F117</f>
        <v>5.4</v>
      </c>
    </row>
    <row r="117" spans="1:6" ht="12.75">
      <c r="A117" s="73"/>
      <c r="B117" s="31"/>
      <c r="C117" s="28"/>
      <c r="D117" s="31">
        <v>200</v>
      </c>
      <c r="E117" s="29" t="s">
        <v>65</v>
      </c>
      <c r="F117" s="20">
        <v>5.4</v>
      </c>
    </row>
    <row r="118" spans="1:6" ht="25.5">
      <c r="A118" s="73"/>
      <c r="B118" s="31"/>
      <c r="C118" s="28" t="s">
        <v>912</v>
      </c>
      <c r="D118" s="31"/>
      <c r="E118" s="29" t="s">
        <v>939</v>
      </c>
      <c r="F118" s="20">
        <f>F119</f>
        <v>6659.5</v>
      </c>
    </row>
    <row r="119" spans="1:6" ht="12.75">
      <c r="A119" s="73"/>
      <c r="B119" s="31"/>
      <c r="C119" s="28"/>
      <c r="D119" s="31">
        <v>200</v>
      </c>
      <c r="E119" s="29" t="s">
        <v>65</v>
      </c>
      <c r="F119" s="20">
        <f>721+5938.5</f>
        <v>6659.5</v>
      </c>
    </row>
    <row r="120" spans="1:6" ht="25.5">
      <c r="A120" s="73"/>
      <c r="B120" s="31"/>
      <c r="C120" s="28" t="s">
        <v>934</v>
      </c>
      <c r="D120" s="31"/>
      <c r="E120" s="29" t="s">
        <v>933</v>
      </c>
      <c r="F120" s="20">
        <f>F121</f>
        <v>11.5</v>
      </c>
    </row>
    <row r="121" spans="1:6" ht="25.5">
      <c r="A121" s="73"/>
      <c r="B121" s="31"/>
      <c r="C121" s="28" t="s">
        <v>936</v>
      </c>
      <c r="D121" s="23"/>
      <c r="E121" s="37" t="s">
        <v>935</v>
      </c>
      <c r="F121" s="20">
        <f>F122</f>
        <v>11.5</v>
      </c>
    </row>
    <row r="122" spans="1:6" ht="12.75">
      <c r="A122" s="73"/>
      <c r="B122" s="31"/>
      <c r="C122" s="23"/>
      <c r="D122" s="31">
        <v>200</v>
      </c>
      <c r="E122" s="29" t="s">
        <v>65</v>
      </c>
      <c r="F122" s="20">
        <v>11.5</v>
      </c>
    </row>
    <row r="123" spans="1:6" ht="38.25">
      <c r="A123" s="73"/>
      <c r="B123" s="31"/>
      <c r="C123" s="28" t="s">
        <v>915</v>
      </c>
      <c r="D123" s="23"/>
      <c r="E123" s="37" t="s">
        <v>914</v>
      </c>
      <c r="F123" s="20">
        <f>F124</f>
        <v>1555.8</v>
      </c>
    </row>
    <row r="124" spans="1:6" ht="25.5">
      <c r="A124" s="73"/>
      <c r="B124" s="31"/>
      <c r="C124" s="28" t="s">
        <v>917</v>
      </c>
      <c r="D124" s="23"/>
      <c r="E124" s="37" t="s">
        <v>916</v>
      </c>
      <c r="F124" s="20">
        <f>F125</f>
        <v>1555.8</v>
      </c>
    </row>
    <row r="125" spans="1:6" ht="25.5">
      <c r="A125" s="73"/>
      <c r="B125" s="31"/>
      <c r="C125" s="23"/>
      <c r="D125" s="34">
        <v>400</v>
      </c>
      <c r="E125" s="39" t="s">
        <v>128</v>
      </c>
      <c r="F125" s="20">
        <v>1555.8</v>
      </c>
    </row>
    <row r="126" spans="1:6" ht="25.5">
      <c r="A126" s="73"/>
      <c r="B126" s="31"/>
      <c r="C126" s="28" t="s">
        <v>919</v>
      </c>
      <c r="D126" s="32"/>
      <c r="E126" s="33" t="s">
        <v>918</v>
      </c>
      <c r="F126" s="20">
        <f>F127</f>
        <v>232.4</v>
      </c>
    </row>
    <row r="127" spans="1:6" ht="25.5">
      <c r="A127" s="73"/>
      <c r="B127" s="31"/>
      <c r="C127" s="28" t="s">
        <v>920</v>
      </c>
      <c r="D127" s="32"/>
      <c r="E127" s="33" t="s">
        <v>921</v>
      </c>
      <c r="F127" s="20">
        <f>F128</f>
        <v>232.4</v>
      </c>
    </row>
    <row r="128" spans="1:6" ht="12.75">
      <c r="A128" s="73"/>
      <c r="B128" s="31"/>
      <c r="C128" s="23"/>
      <c r="D128" s="31">
        <v>200</v>
      </c>
      <c r="E128" s="29" t="s">
        <v>65</v>
      </c>
      <c r="F128" s="20">
        <v>232.4</v>
      </c>
    </row>
    <row r="129" spans="1:6" ht="12.75">
      <c r="A129" s="73"/>
      <c r="B129" s="23"/>
      <c r="C129" s="28" t="s">
        <v>200</v>
      </c>
      <c r="D129" s="31"/>
      <c r="E129" s="29" t="s">
        <v>96</v>
      </c>
      <c r="F129" s="20">
        <f>F130</f>
        <v>420</v>
      </c>
    </row>
    <row r="130" spans="1:6" ht="38.25" customHeight="1">
      <c r="A130" s="73"/>
      <c r="B130" s="23"/>
      <c r="C130" s="28" t="s">
        <v>575</v>
      </c>
      <c r="D130" s="31"/>
      <c r="E130" s="29" t="s">
        <v>867</v>
      </c>
      <c r="F130" s="20">
        <f>F131</f>
        <v>420</v>
      </c>
    </row>
    <row r="131" spans="1:6" ht="38.25" customHeight="1">
      <c r="A131" s="73"/>
      <c r="B131" s="23"/>
      <c r="C131" s="28" t="s">
        <v>868</v>
      </c>
      <c r="D131" s="31"/>
      <c r="E131" s="29" t="s">
        <v>869</v>
      </c>
      <c r="F131" s="20">
        <f>F132+F134</f>
        <v>420</v>
      </c>
    </row>
    <row r="132" spans="1:6" ht="25.5">
      <c r="A132" s="73"/>
      <c r="B132" s="23"/>
      <c r="C132" s="31" t="s">
        <v>871</v>
      </c>
      <c r="D132" s="31"/>
      <c r="E132" s="29" t="s">
        <v>91</v>
      </c>
      <c r="F132" s="20">
        <f>F133</f>
        <v>400</v>
      </c>
    </row>
    <row r="133" spans="1:6" ht="12.75">
      <c r="A133" s="73"/>
      <c r="B133" s="23"/>
      <c r="C133" s="31"/>
      <c r="D133" s="31">
        <v>200</v>
      </c>
      <c r="E133" s="29" t="s">
        <v>65</v>
      </c>
      <c r="F133" s="20">
        <v>400</v>
      </c>
    </row>
    <row r="134" spans="1:6" ht="38.25">
      <c r="A134" s="73"/>
      <c r="B134" s="23"/>
      <c r="C134" s="31" t="s">
        <v>875</v>
      </c>
      <c r="D134" s="31"/>
      <c r="E134" s="29" t="s">
        <v>874</v>
      </c>
      <c r="F134" s="20">
        <f>F135</f>
        <v>20</v>
      </c>
    </row>
    <row r="135" spans="1:6" ht="12.75">
      <c r="A135" s="73"/>
      <c r="B135" s="23"/>
      <c r="C135" s="31"/>
      <c r="D135" s="277">
        <v>300</v>
      </c>
      <c r="E135" s="278" t="s">
        <v>155</v>
      </c>
      <c r="F135" s="20">
        <v>20</v>
      </c>
    </row>
    <row r="136" spans="1:6" ht="25.5">
      <c r="A136" s="73"/>
      <c r="B136" s="31"/>
      <c r="C136" s="28" t="s">
        <v>203</v>
      </c>
      <c r="D136" s="31"/>
      <c r="E136" s="29" t="s">
        <v>108</v>
      </c>
      <c r="F136" s="20">
        <f>F137</f>
        <v>1563.6</v>
      </c>
    </row>
    <row r="137" spans="1:6" ht="25.5">
      <c r="A137" s="73"/>
      <c r="B137" s="31"/>
      <c r="C137" s="32" t="s">
        <v>237</v>
      </c>
      <c r="D137" s="45"/>
      <c r="E137" s="29" t="s">
        <v>173</v>
      </c>
      <c r="F137" s="20">
        <f>F138+F141</f>
        <v>1563.6</v>
      </c>
    </row>
    <row r="138" spans="1:6" ht="25.5">
      <c r="A138" s="73"/>
      <c r="B138" s="31"/>
      <c r="C138" s="32" t="s">
        <v>884</v>
      </c>
      <c r="D138" s="45"/>
      <c r="E138" s="29" t="s">
        <v>244</v>
      </c>
      <c r="F138" s="20">
        <f>F139</f>
        <v>507.8</v>
      </c>
    </row>
    <row r="139" spans="1:6" ht="12.75">
      <c r="A139" s="73"/>
      <c r="B139" s="31"/>
      <c r="C139" s="32" t="s">
        <v>29</v>
      </c>
      <c r="D139" s="45"/>
      <c r="E139" s="54" t="s">
        <v>34</v>
      </c>
      <c r="F139" s="20">
        <f>F140</f>
        <v>507.8</v>
      </c>
    </row>
    <row r="140" spans="1:6" ht="25.5">
      <c r="A140" s="73"/>
      <c r="B140" s="31"/>
      <c r="C140" s="32"/>
      <c r="D140" s="38">
        <v>600</v>
      </c>
      <c r="E140" s="39" t="s">
        <v>89</v>
      </c>
      <c r="F140" s="20">
        <v>507.8</v>
      </c>
    </row>
    <row r="141" spans="1:6" ht="12.75">
      <c r="A141" s="73"/>
      <c r="B141" s="31"/>
      <c r="C141" s="52" t="s">
        <v>885</v>
      </c>
      <c r="D141" s="38"/>
      <c r="E141" s="39" t="s">
        <v>37</v>
      </c>
      <c r="F141" s="20">
        <f>F142</f>
        <v>1055.8</v>
      </c>
    </row>
    <row r="142" spans="1:6" ht="25.5">
      <c r="A142" s="73"/>
      <c r="B142" s="31"/>
      <c r="C142" s="31"/>
      <c r="D142" s="38">
        <v>600</v>
      </c>
      <c r="E142" s="39" t="s">
        <v>89</v>
      </c>
      <c r="F142" s="20">
        <v>1055.8</v>
      </c>
    </row>
    <row r="143" spans="1:6" ht="25.5">
      <c r="A143" s="73"/>
      <c r="B143" s="31"/>
      <c r="C143" s="28" t="s">
        <v>256</v>
      </c>
      <c r="D143" s="31"/>
      <c r="E143" s="29" t="s">
        <v>729</v>
      </c>
      <c r="F143" s="20">
        <f>F144</f>
        <v>860.6</v>
      </c>
    </row>
    <row r="144" spans="1:6" ht="12.75">
      <c r="A144" s="73"/>
      <c r="B144" s="31"/>
      <c r="C144" s="28" t="s">
        <v>257</v>
      </c>
      <c r="D144" s="31"/>
      <c r="E144" s="29" t="s">
        <v>95</v>
      </c>
      <c r="F144" s="20">
        <f>F145</f>
        <v>860.6</v>
      </c>
    </row>
    <row r="145" spans="1:6" ht="38.25">
      <c r="A145" s="73"/>
      <c r="B145" s="31"/>
      <c r="C145" s="28" t="s">
        <v>897</v>
      </c>
      <c r="D145" s="31"/>
      <c r="E145" s="29" t="s">
        <v>254</v>
      </c>
      <c r="F145" s="20">
        <f>F146+F148+F150</f>
        <v>860.6</v>
      </c>
    </row>
    <row r="146" spans="1:6" ht="12.75">
      <c r="A146" s="286"/>
      <c r="B146" s="286"/>
      <c r="C146" s="28" t="s">
        <v>258</v>
      </c>
      <c r="D146" s="31"/>
      <c r="E146" s="29" t="s">
        <v>312</v>
      </c>
      <c r="F146" s="82">
        <f>F147</f>
        <v>391.3</v>
      </c>
    </row>
    <row r="147" spans="1:6" ht="12.75">
      <c r="A147" s="73"/>
      <c r="B147" s="31"/>
      <c r="C147" s="31"/>
      <c r="D147" s="31">
        <v>200</v>
      </c>
      <c r="E147" s="29" t="s">
        <v>65</v>
      </c>
      <c r="F147" s="20">
        <v>391.3</v>
      </c>
    </row>
    <row r="148" spans="1:7" ht="12.75">
      <c r="A148" s="73"/>
      <c r="B148" s="31"/>
      <c r="C148" s="28" t="s">
        <v>259</v>
      </c>
      <c r="D148" s="31"/>
      <c r="E148" s="29" t="s">
        <v>255</v>
      </c>
      <c r="F148" s="20">
        <f>F149</f>
        <v>467.3</v>
      </c>
      <c r="G148" s="291"/>
    </row>
    <row r="149" spans="1:7" ht="12.75">
      <c r="A149" s="73"/>
      <c r="B149" s="31"/>
      <c r="C149" s="31"/>
      <c r="D149" s="31">
        <v>200</v>
      </c>
      <c r="E149" s="29" t="s">
        <v>65</v>
      </c>
      <c r="F149" s="20">
        <v>467.3</v>
      </c>
      <c r="G149" s="291"/>
    </row>
    <row r="150" spans="1:7" ht="12.75">
      <c r="A150" s="73"/>
      <c r="B150" s="31"/>
      <c r="C150" s="28" t="s">
        <v>538</v>
      </c>
      <c r="D150" s="31"/>
      <c r="E150" s="30" t="s">
        <v>25</v>
      </c>
      <c r="F150" s="20">
        <f>F151</f>
        <v>2</v>
      </c>
      <c r="G150" s="291"/>
    </row>
    <row r="151" spans="1:7" ht="12.75">
      <c r="A151" s="73"/>
      <c r="B151" s="31"/>
      <c r="C151" s="23"/>
      <c r="D151" s="31">
        <v>200</v>
      </c>
      <c r="E151" s="29" t="s">
        <v>65</v>
      </c>
      <c r="F151" s="20">
        <v>2</v>
      </c>
      <c r="G151" s="291"/>
    </row>
    <row r="152" spans="1:6" ht="38.25">
      <c r="A152" s="73"/>
      <c r="B152" s="23"/>
      <c r="C152" s="41" t="s">
        <v>270</v>
      </c>
      <c r="D152" s="31"/>
      <c r="E152" s="29" t="s">
        <v>83</v>
      </c>
      <c r="F152" s="20">
        <f>F153+F155+F157+F159</f>
        <v>965.0999999999999</v>
      </c>
    </row>
    <row r="153" spans="1:6" ht="38.25">
      <c r="A153" s="73"/>
      <c r="B153" s="31"/>
      <c r="C153" s="43" t="s">
        <v>274</v>
      </c>
      <c r="D153" s="34"/>
      <c r="E153" s="29" t="s">
        <v>94</v>
      </c>
      <c r="F153" s="20">
        <f>F154</f>
        <v>699.8</v>
      </c>
    </row>
    <row r="154" spans="1:6" ht="12.75">
      <c r="A154" s="73"/>
      <c r="B154" s="31"/>
      <c r="C154" s="34"/>
      <c r="D154" s="34">
        <v>800</v>
      </c>
      <c r="E154" s="29" t="s">
        <v>67</v>
      </c>
      <c r="F154" s="20">
        <v>699.8</v>
      </c>
    </row>
    <row r="155" spans="1:6" ht="25.5">
      <c r="A155" s="73"/>
      <c r="B155" s="31"/>
      <c r="C155" s="28" t="s">
        <v>776</v>
      </c>
      <c r="D155" s="34"/>
      <c r="E155" s="29" t="s">
        <v>777</v>
      </c>
      <c r="F155" s="20">
        <f>F156</f>
        <v>27</v>
      </c>
    </row>
    <row r="156" spans="1:6" ht="12.75">
      <c r="A156" s="73"/>
      <c r="B156" s="31"/>
      <c r="C156" s="34"/>
      <c r="D156" s="34">
        <v>800</v>
      </c>
      <c r="E156" s="29" t="s">
        <v>67</v>
      </c>
      <c r="F156" s="20">
        <v>27</v>
      </c>
    </row>
    <row r="157" spans="1:6" ht="25.5">
      <c r="A157" s="73"/>
      <c r="B157" s="31"/>
      <c r="C157" s="31" t="s">
        <v>973</v>
      </c>
      <c r="D157" s="31"/>
      <c r="E157" s="29" t="s">
        <v>974</v>
      </c>
      <c r="F157" s="20">
        <f>F158</f>
        <v>88.3</v>
      </c>
    </row>
    <row r="158" spans="1:6" ht="12.75">
      <c r="A158" s="73"/>
      <c r="B158" s="31"/>
      <c r="C158" s="31"/>
      <c r="D158" s="34">
        <v>800</v>
      </c>
      <c r="E158" s="29" t="s">
        <v>67</v>
      </c>
      <c r="F158" s="20">
        <v>88.3</v>
      </c>
    </row>
    <row r="159" spans="1:6" ht="51">
      <c r="A159" s="73"/>
      <c r="B159" s="31"/>
      <c r="C159" s="28" t="s">
        <v>975</v>
      </c>
      <c r="D159" s="38"/>
      <c r="E159" s="39" t="s">
        <v>976</v>
      </c>
      <c r="F159" s="20">
        <f>F160</f>
        <v>150</v>
      </c>
    </row>
    <row r="160" spans="1:6" ht="12.75">
      <c r="A160" s="73"/>
      <c r="B160" s="31"/>
      <c r="C160" s="38"/>
      <c r="D160" s="31">
        <v>200</v>
      </c>
      <c r="E160" s="29" t="s">
        <v>65</v>
      </c>
      <c r="F160" s="20">
        <v>150</v>
      </c>
    </row>
    <row r="161" spans="1:6" ht="25.5">
      <c r="A161" s="73"/>
      <c r="B161" s="24" t="s">
        <v>101</v>
      </c>
      <c r="C161" s="24"/>
      <c r="D161" s="24"/>
      <c r="E161" s="26" t="s">
        <v>102</v>
      </c>
      <c r="F161" s="72">
        <f>F162+F168+F174</f>
        <v>1176.7</v>
      </c>
    </row>
    <row r="162" spans="1:6" s="102" customFormat="1" ht="25.5">
      <c r="A162" s="166"/>
      <c r="B162" s="24" t="s">
        <v>103</v>
      </c>
      <c r="C162" s="24"/>
      <c r="D162" s="24"/>
      <c r="E162" s="26" t="s">
        <v>104</v>
      </c>
      <c r="F162" s="72">
        <f>F163</f>
        <v>555.5</v>
      </c>
    </row>
    <row r="163" spans="1:6" s="102" customFormat="1" ht="25.5">
      <c r="A163" s="166"/>
      <c r="B163" s="24"/>
      <c r="C163" s="28" t="s">
        <v>203</v>
      </c>
      <c r="D163" s="31"/>
      <c r="E163" s="29" t="s">
        <v>108</v>
      </c>
      <c r="F163" s="20">
        <f>F164</f>
        <v>555.5</v>
      </c>
    </row>
    <row r="164" spans="1:6" s="102" customFormat="1" ht="25.5">
      <c r="A164" s="166"/>
      <c r="B164" s="24"/>
      <c r="C164" s="28" t="s">
        <v>223</v>
      </c>
      <c r="D164" s="31"/>
      <c r="E164" s="29" t="s">
        <v>226</v>
      </c>
      <c r="F164" s="20">
        <f>F165</f>
        <v>555.5</v>
      </c>
    </row>
    <row r="165" spans="1:6" ht="25.5">
      <c r="A165" s="73"/>
      <c r="B165" s="31"/>
      <c r="C165" s="28" t="s">
        <v>882</v>
      </c>
      <c r="D165" s="31"/>
      <c r="E165" s="29" t="s">
        <v>229</v>
      </c>
      <c r="F165" s="20">
        <f>F166</f>
        <v>555.5</v>
      </c>
    </row>
    <row r="166" spans="1:6" ht="38.25">
      <c r="A166" s="73"/>
      <c r="B166" s="31"/>
      <c r="C166" s="28" t="s">
        <v>231</v>
      </c>
      <c r="D166" s="31"/>
      <c r="E166" s="29" t="s">
        <v>105</v>
      </c>
      <c r="F166" s="20">
        <f>F167</f>
        <v>555.5</v>
      </c>
    </row>
    <row r="167" spans="1:6" ht="12.75">
      <c r="A167" s="166"/>
      <c r="B167" s="74"/>
      <c r="C167" s="31"/>
      <c r="D167" s="38">
        <v>500</v>
      </c>
      <c r="E167" s="39" t="s">
        <v>80</v>
      </c>
      <c r="F167" s="20">
        <v>555.5</v>
      </c>
    </row>
    <row r="168" spans="1:6" s="102" customFormat="1" ht="12.75">
      <c r="A168" s="166"/>
      <c r="B168" s="24" t="s">
        <v>106</v>
      </c>
      <c r="C168" s="24"/>
      <c r="D168" s="24"/>
      <c r="E168" s="75" t="s">
        <v>107</v>
      </c>
      <c r="F168" s="72">
        <f>F169</f>
        <v>295</v>
      </c>
    </row>
    <row r="169" spans="1:6" ht="25.5">
      <c r="A169" s="166"/>
      <c r="B169" s="31"/>
      <c r="C169" s="28" t="s">
        <v>203</v>
      </c>
      <c r="D169" s="31"/>
      <c r="E169" s="29" t="s">
        <v>108</v>
      </c>
      <c r="F169" s="20">
        <f>F170</f>
        <v>295</v>
      </c>
    </row>
    <row r="170" spans="1:6" ht="25.5">
      <c r="A170" s="166"/>
      <c r="B170" s="31"/>
      <c r="C170" s="28" t="s">
        <v>223</v>
      </c>
      <c r="D170" s="31"/>
      <c r="E170" s="29" t="s">
        <v>226</v>
      </c>
      <c r="F170" s="20">
        <f>F171</f>
        <v>295</v>
      </c>
    </row>
    <row r="171" spans="1:6" ht="41.25" customHeight="1">
      <c r="A171" s="166"/>
      <c r="B171" s="31"/>
      <c r="C171" s="28" t="s">
        <v>881</v>
      </c>
      <c r="D171" s="31"/>
      <c r="E171" s="29" t="s">
        <v>224</v>
      </c>
      <c r="F171" s="20">
        <f>F172</f>
        <v>295</v>
      </c>
    </row>
    <row r="172" spans="1:6" ht="25.5">
      <c r="A172" s="166"/>
      <c r="B172" s="73"/>
      <c r="C172" s="28" t="s">
        <v>225</v>
      </c>
      <c r="D172" s="31"/>
      <c r="E172" s="29" t="s">
        <v>227</v>
      </c>
      <c r="F172" s="20">
        <f>F173</f>
        <v>295</v>
      </c>
    </row>
    <row r="173" spans="1:6" ht="12.75">
      <c r="A173" s="166"/>
      <c r="B173" s="73"/>
      <c r="C173" s="31"/>
      <c r="D173" s="31">
        <v>200</v>
      </c>
      <c r="E173" s="29" t="s">
        <v>65</v>
      </c>
      <c r="F173" s="20">
        <v>295</v>
      </c>
    </row>
    <row r="174" spans="1:6" s="102" customFormat="1" ht="25.5">
      <c r="A174" s="166"/>
      <c r="B174" s="44" t="s">
        <v>109</v>
      </c>
      <c r="C174" s="24"/>
      <c r="D174" s="24"/>
      <c r="E174" s="26" t="s">
        <v>110</v>
      </c>
      <c r="F174" s="72">
        <f>F175+F182</f>
        <v>326.2</v>
      </c>
    </row>
    <row r="175" spans="1:6" ht="30.75" customHeight="1">
      <c r="A175" s="73"/>
      <c r="B175" s="24"/>
      <c r="C175" s="28" t="s">
        <v>256</v>
      </c>
      <c r="D175" s="31"/>
      <c r="E175" s="29" t="s">
        <v>729</v>
      </c>
      <c r="F175" s="20">
        <f>F176</f>
        <v>321.2</v>
      </c>
    </row>
    <row r="176" spans="1:6" ht="12.75">
      <c r="A176" s="73"/>
      <c r="B176" s="24"/>
      <c r="C176" s="28" t="s">
        <v>257</v>
      </c>
      <c r="D176" s="31"/>
      <c r="E176" s="29" t="s">
        <v>95</v>
      </c>
      <c r="F176" s="20">
        <f>F177</f>
        <v>321.2</v>
      </c>
    </row>
    <row r="177" spans="1:6" ht="12.75">
      <c r="A177" s="73"/>
      <c r="B177" s="24"/>
      <c r="C177" s="28" t="s">
        <v>896</v>
      </c>
      <c r="D177" s="31"/>
      <c r="E177" s="29" t="s">
        <v>898</v>
      </c>
      <c r="F177" s="20">
        <f>F178+F180</f>
        <v>321.2</v>
      </c>
    </row>
    <row r="178" spans="1:6" ht="25.5">
      <c r="A178" s="73"/>
      <c r="B178" s="24"/>
      <c r="C178" s="28" t="s">
        <v>900</v>
      </c>
      <c r="D178" s="31"/>
      <c r="E178" s="29" t="s">
        <v>899</v>
      </c>
      <c r="F178" s="20">
        <f>F179</f>
        <v>32.9</v>
      </c>
    </row>
    <row r="179" spans="1:6" ht="12.75">
      <c r="A179" s="73"/>
      <c r="B179" s="24"/>
      <c r="C179" s="23"/>
      <c r="D179" s="31">
        <v>200</v>
      </c>
      <c r="E179" s="29" t="s">
        <v>65</v>
      </c>
      <c r="F179" s="20">
        <v>32.9</v>
      </c>
    </row>
    <row r="180" spans="1:6" ht="25.5">
      <c r="A180" s="73"/>
      <c r="B180" s="24"/>
      <c r="C180" s="43" t="s">
        <v>924</v>
      </c>
      <c r="D180" s="77"/>
      <c r="E180" s="78" t="s">
        <v>31</v>
      </c>
      <c r="F180" s="20">
        <f>F181</f>
        <v>288.3</v>
      </c>
    </row>
    <row r="181" spans="1:6" ht="38.25">
      <c r="A181" s="73"/>
      <c r="B181" s="24"/>
      <c r="C181" s="42"/>
      <c r="D181" s="31">
        <v>100</v>
      </c>
      <c r="E181" s="29" t="s">
        <v>60</v>
      </c>
      <c r="F181" s="20">
        <v>288.3</v>
      </c>
    </row>
    <row r="182" spans="1:6" ht="76.5">
      <c r="A182" s="73"/>
      <c r="B182" s="24"/>
      <c r="C182" s="50" t="s">
        <v>734</v>
      </c>
      <c r="D182" s="31"/>
      <c r="E182" s="29" t="s">
        <v>733</v>
      </c>
      <c r="F182" s="20">
        <f>F183</f>
        <v>5</v>
      </c>
    </row>
    <row r="183" spans="1:6" ht="38.25">
      <c r="A183" s="73"/>
      <c r="B183" s="24"/>
      <c r="C183" s="50" t="s">
        <v>913</v>
      </c>
      <c r="D183" s="31"/>
      <c r="E183" s="29" t="s">
        <v>966</v>
      </c>
      <c r="F183" s="20">
        <f>F184</f>
        <v>5</v>
      </c>
    </row>
    <row r="184" spans="1:6" ht="38.25">
      <c r="A184" s="73"/>
      <c r="B184" s="24"/>
      <c r="C184" s="50" t="s">
        <v>940</v>
      </c>
      <c r="D184" s="31"/>
      <c r="E184" s="29" t="s">
        <v>735</v>
      </c>
      <c r="F184" s="20">
        <f>F185</f>
        <v>5</v>
      </c>
    </row>
    <row r="185" spans="1:6" ht="12.75">
      <c r="A185" s="73"/>
      <c r="B185" s="24"/>
      <c r="C185" s="23"/>
      <c r="D185" s="31">
        <v>200</v>
      </c>
      <c r="E185" s="29" t="s">
        <v>65</v>
      </c>
      <c r="F185" s="20">
        <v>5</v>
      </c>
    </row>
    <row r="186" spans="1:6" ht="12.75">
      <c r="A186" s="73"/>
      <c r="B186" s="24" t="s">
        <v>112</v>
      </c>
      <c r="C186" s="24"/>
      <c r="D186" s="24"/>
      <c r="E186" s="75" t="s">
        <v>113</v>
      </c>
      <c r="F186" s="72">
        <f>F195+F218+F187</f>
        <v>18106.599999999995</v>
      </c>
    </row>
    <row r="187" spans="1:6" ht="12.75">
      <c r="A187" s="73"/>
      <c r="B187" s="76" t="s">
        <v>176</v>
      </c>
      <c r="C187" s="35"/>
      <c r="D187" s="35"/>
      <c r="E187" s="75" t="s">
        <v>177</v>
      </c>
      <c r="F187" s="72">
        <f>F188</f>
        <v>1461.5</v>
      </c>
    </row>
    <row r="188" spans="1:6" ht="25.5">
      <c r="A188" s="73"/>
      <c r="B188" s="24"/>
      <c r="C188" s="28" t="s">
        <v>203</v>
      </c>
      <c r="D188" s="31"/>
      <c r="E188" s="29" t="s">
        <v>108</v>
      </c>
      <c r="F188" s="20">
        <f>F189</f>
        <v>1461.5</v>
      </c>
    </row>
    <row r="189" spans="1:6" ht="25.5">
      <c r="A189" s="73"/>
      <c r="B189" s="24"/>
      <c r="C189" s="32" t="s">
        <v>237</v>
      </c>
      <c r="D189" s="45"/>
      <c r="E189" s="29" t="s">
        <v>173</v>
      </c>
      <c r="F189" s="20">
        <f>F190</f>
        <v>1461.5</v>
      </c>
    </row>
    <row r="190" spans="1:6" ht="25.5">
      <c r="A190" s="73"/>
      <c r="B190" s="24"/>
      <c r="C190" s="32" t="s">
        <v>884</v>
      </c>
      <c r="D190" s="45"/>
      <c r="E190" s="29" t="s">
        <v>244</v>
      </c>
      <c r="F190" s="20">
        <f>F191+F193</f>
        <v>1461.5</v>
      </c>
    </row>
    <row r="191" spans="1:6" ht="25.5">
      <c r="A191" s="73"/>
      <c r="B191" s="24"/>
      <c r="C191" s="31" t="s">
        <v>245</v>
      </c>
      <c r="D191" s="46"/>
      <c r="E191" s="39" t="s">
        <v>243</v>
      </c>
      <c r="F191" s="20">
        <f>F192</f>
        <v>664.6</v>
      </c>
    </row>
    <row r="192" spans="1:6" ht="25.5">
      <c r="A192" s="73"/>
      <c r="B192" s="24"/>
      <c r="C192" s="34"/>
      <c r="D192" s="46">
        <v>600</v>
      </c>
      <c r="E192" s="39" t="s">
        <v>89</v>
      </c>
      <c r="F192" s="20">
        <v>664.6</v>
      </c>
    </row>
    <row r="193" spans="1:6" ht="38.25">
      <c r="A193" s="73"/>
      <c r="B193" s="24"/>
      <c r="C193" s="32" t="s">
        <v>746</v>
      </c>
      <c r="D193" s="40"/>
      <c r="E193" s="29" t="s">
        <v>747</v>
      </c>
      <c r="F193" s="20">
        <f>F194</f>
        <v>796.9</v>
      </c>
    </row>
    <row r="194" spans="1:6" ht="12.75">
      <c r="A194" s="73"/>
      <c r="B194" s="24"/>
      <c r="C194" s="32"/>
      <c r="D194" s="40">
        <v>800</v>
      </c>
      <c r="E194" s="30" t="s">
        <v>67</v>
      </c>
      <c r="F194" s="20">
        <v>796.9</v>
      </c>
    </row>
    <row r="195" spans="1:6" ht="12.75">
      <c r="A195" s="73"/>
      <c r="B195" s="76" t="s">
        <v>114</v>
      </c>
      <c r="C195" s="48"/>
      <c r="D195" s="48"/>
      <c r="E195" s="75" t="s">
        <v>115</v>
      </c>
      <c r="F195" s="72">
        <f>F196</f>
        <v>15511.499999999996</v>
      </c>
    </row>
    <row r="196" spans="1:6" ht="25.5">
      <c r="A196" s="73"/>
      <c r="B196" s="73"/>
      <c r="C196" s="28" t="s">
        <v>203</v>
      </c>
      <c r="D196" s="31"/>
      <c r="E196" s="29" t="s">
        <v>108</v>
      </c>
      <c r="F196" s="20">
        <f>F197+F214+F208</f>
        <v>15511.499999999996</v>
      </c>
    </row>
    <row r="197" spans="1:6" ht="25.5">
      <c r="A197" s="73"/>
      <c r="B197" s="73"/>
      <c r="C197" s="28" t="s">
        <v>218</v>
      </c>
      <c r="D197" s="31"/>
      <c r="E197" s="29" t="s">
        <v>171</v>
      </c>
      <c r="F197" s="20">
        <f>F198</f>
        <v>13561.899999999998</v>
      </c>
    </row>
    <row r="198" spans="1:6" ht="38.25">
      <c r="A198" s="73"/>
      <c r="B198" s="73"/>
      <c r="C198" s="28" t="s">
        <v>879</v>
      </c>
      <c r="D198" s="31"/>
      <c r="E198" s="29" t="s">
        <v>219</v>
      </c>
      <c r="F198" s="20">
        <f>F199+F201+F204+F206</f>
        <v>13561.899999999998</v>
      </c>
    </row>
    <row r="199" spans="1:6" ht="25.5">
      <c r="A199" s="73"/>
      <c r="B199" s="73"/>
      <c r="C199" s="28" t="s">
        <v>220</v>
      </c>
      <c r="D199" s="31"/>
      <c r="E199" s="29" t="s">
        <v>117</v>
      </c>
      <c r="F199" s="20">
        <f>F200</f>
        <v>8832.9</v>
      </c>
    </row>
    <row r="200" spans="1:6" ht="25.5">
      <c r="A200" s="73"/>
      <c r="B200" s="73"/>
      <c r="C200" s="48"/>
      <c r="D200" s="46">
        <v>600</v>
      </c>
      <c r="E200" s="39" t="s">
        <v>89</v>
      </c>
      <c r="F200" s="20">
        <v>8832.9</v>
      </c>
    </row>
    <row r="201" spans="1:6" ht="25.5">
      <c r="A201" s="73"/>
      <c r="B201" s="73"/>
      <c r="C201" s="28" t="s">
        <v>221</v>
      </c>
      <c r="D201" s="50"/>
      <c r="E201" s="37" t="s">
        <v>222</v>
      </c>
      <c r="F201" s="20">
        <f>F202+F203</f>
        <v>3147.7</v>
      </c>
    </row>
    <row r="202" spans="1:6" ht="25.5">
      <c r="A202" s="73"/>
      <c r="B202" s="73"/>
      <c r="C202" s="34"/>
      <c r="D202" s="46">
        <v>600</v>
      </c>
      <c r="E202" s="39" t="s">
        <v>89</v>
      </c>
      <c r="F202" s="20">
        <v>1174.2</v>
      </c>
    </row>
    <row r="203" spans="1:6" ht="12.75">
      <c r="A203" s="73"/>
      <c r="B203" s="73"/>
      <c r="C203" s="50"/>
      <c r="D203" s="28" t="s">
        <v>122</v>
      </c>
      <c r="E203" s="29" t="s">
        <v>65</v>
      </c>
      <c r="F203" s="20">
        <f>1737.8+35.7+200</f>
        <v>1973.5</v>
      </c>
    </row>
    <row r="204" spans="1:6" ht="38.25">
      <c r="A204" s="73"/>
      <c r="B204" s="73"/>
      <c r="C204" s="28" t="s">
        <v>562</v>
      </c>
      <c r="D204" s="50"/>
      <c r="E204" s="37" t="s">
        <v>738</v>
      </c>
      <c r="F204" s="20">
        <f>F205</f>
        <v>1513.3</v>
      </c>
    </row>
    <row r="205" spans="1:6" ht="12.75">
      <c r="A205" s="73"/>
      <c r="B205" s="73"/>
      <c r="C205" s="50"/>
      <c r="D205" s="38">
        <v>500</v>
      </c>
      <c r="E205" s="39" t="s">
        <v>80</v>
      </c>
      <c r="F205" s="20">
        <f>570.8+942.5</f>
        <v>1513.3</v>
      </c>
    </row>
    <row r="206" spans="1:6" ht="12.75">
      <c r="A206" s="73"/>
      <c r="B206" s="73"/>
      <c r="C206" s="28" t="s">
        <v>880</v>
      </c>
      <c r="D206" s="38"/>
      <c r="E206" s="39" t="s">
        <v>772</v>
      </c>
      <c r="F206" s="20">
        <f>F207</f>
        <v>68</v>
      </c>
    </row>
    <row r="207" spans="1:6" ht="12.75">
      <c r="A207" s="73"/>
      <c r="B207" s="73"/>
      <c r="C207" s="43"/>
      <c r="D207" s="28" t="s">
        <v>122</v>
      </c>
      <c r="E207" s="29" t="s">
        <v>65</v>
      </c>
      <c r="F207" s="20">
        <v>68</v>
      </c>
    </row>
    <row r="208" spans="1:6" ht="38.25">
      <c r="A208" s="73"/>
      <c r="B208" s="73"/>
      <c r="C208" s="31" t="s">
        <v>40</v>
      </c>
      <c r="D208" s="38"/>
      <c r="E208" s="39" t="s">
        <v>39</v>
      </c>
      <c r="F208" s="20">
        <f>F209</f>
        <v>649.3</v>
      </c>
    </row>
    <row r="209" spans="1:6" ht="51">
      <c r="A209" s="73"/>
      <c r="B209" s="73"/>
      <c r="C209" s="31" t="s">
        <v>749</v>
      </c>
      <c r="D209" s="40"/>
      <c r="E209" s="29" t="s">
        <v>750</v>
      </c>
      <c r="F209" s="20">
        <f>F210+F212</f>
        <v>649.3</v>
      </c>
    </row>
    <row r="210" spans="1:6" ht="25.5">
      <c r="A210" s="73"/>
      <c r="B210" s="73"/>
      <c r="C210" s="31" t="s">
        <v>886</v>
      </c>
      <c r="D210" s="40"/>
      <c r="E210" s="29" t="s">
        <v>751</v>
      </c>
      <c r="F210" s="20">
        <f>F211</f>
        <v>533</v>
      </c>
    </row>
    <row r="211" spans="1:6" ht="12.75">
      <c r="A211" s="73"/>
      <c r="B211" s="73"/>
      <c r="C211" s="31"/>
      <c r="D211" s="28" t="s">
        <v>122</v>
      </c>
      <c r="E211" s="29" t="s">
        <v>65</v>
      </c>
      <c r="F211" s="20">
        <v>533</v>
      </c>
    </row>
    <row r="212" spans="1:6" ht="25.5">
      <c r="A212" s="73"/>
      <c r="B212" s="73"/>
      <c r="C212" s="31" t="s">
        <v>978</v>
      </c>
      <c r="D212" s="34"/>
      <c r="E212" s="29" t="s">
        <v>977</v>
      </c>
      <c r="F212" s="20">
        <f>F213</f>
        <v>116.3</v>
      </c>
    </row>
    <row r="213" spans="1:6" ht="12.75">
      <c r="A213" s="73"/>
      <c r="B213" s="73"/>
      <c r="C213" s="32"/>
      <c r="D213" s="28" t="s">
        <v>122</v>
      </c>
      <c r="E213" s="29" t="s">
        <v>65</v>
      </c>
      <c r="F213" s="20">
        <v>116.3</v>
      </c>
    </row>
    <row r="214" spans="1:6" ht="25.5">
      <c r="A214" s="73"/>
      <c r="B214" s="73"/>
      <c r="C214" s="32" t="s">
        <v>237</v>
      </c>
      <c r="D214" s="45"/>
      <c r="E214" s="29" t="s">
        <v>173</v>
      </c>
      <c r="F214" s="20">
        <f>F215</f>
        <v>1300.3</v>
      </c>
    </row>
    <row r="215" spans="1:6" ht="25.5">
      <c r="A215" s="73"/>
      <c r="B215" s="73"/>
      <c r="C215" s="31" t="s">
        <v>884</v>
      </c>
      <c r="D215" s="45"/>
      <c r="E215" s="29" t="s">
        <v>244</v>
      </c>
      <c r="F215" s="20">
        <f>F216</f>
        <v>1300.3</v>
      </c>
    </row>
    <row r="216" spans="1:6" ht="38.25">
      <c r="A216" s="73"/>
      <c r="B216" s="73"/>
      <c r="C216" s="32" t="s">
        <v>249</v>
      </c>
      <c r="D216" s="31"/>
      <c r="E216" s="29" t="s">
        <v>607</v>
      </c>
      <c r="F216" s="20">
        <f>F217</f>
        <v>1300.3</v>
      </c>
    </row>
    <row r="217" spans="1:6" ht="25.5">
      <c r="A217" s="73"/>
      <c r="B217" s="73"/>
      <c r="C217" s="31"/>
      <c r="D217" s="38">
        <v>600</v>
      </c>
      <c r="E217" s="39" t="s">
        <v>89</v>
      </c>
      <c r="F217" s="20">
        <v>1300.3</v>
      </c>
    </row>
    <row r="218" spans="1:6" s="102" customFormat="1" ht="12.75">
      <c r="A218" s="166"/>
      <c r="B218" s="44" t="s">
        <v>119</v>
      </c>
      <c r="C218" s="24"/>
      <c r="D218" s="24"/>
      <c r="E218" s="26" t="s">
        <v>120</v>
      </c>
      <c r="F218" s="72">
        <f>F224+F229+F219</f>
        <v>1133.6</v>
      </c>
    </row>
    <row r="219" spans="1:6" s="102" customFormat="1" ht="25.5">
      <c r="A219" s="166"/>
      <c r="B219" s="44"/>
      <c r="C219" s="28" t="s">
        <v>195</v>
      </c>
      <c r="D219" s="31"/>
      <c r="E219" s="29" t="s">
        <v>116</v>
      </c>
      <c r="F219" s="72">
        <f>F220</f>
        <v>883.6</v>
      </c>
    </row>
    <row r="220" spans="1:6" s="102" customFormat="1" ht="25.5">
      <c r="A220" s="166"/>
      <c r="B220" s="44"/>
      <c r="C220" s="34" t="s">
        <v>557</v>
      </c>
      <c r="D220" s="34"/>
      <c r="E220" s="29" t="s">
        <v>556</v>
      </c>
      <c r="F220" s="20">
        <f>F221</f>
        <v>883.6</v>
      </c>
    </row>
    <row r="221" spans="1:6" s="102" customFormat="1" ht="25.5">
      <c r="A221" s="166"/>
      <c r="B221" s="44"/>
      <c r="C221" s="34" t="s">
        <v>827</v>
      </c>
      <c r="D221" s="34"/>
      <c r="E221" s="29" t="s">
        <v>558</v>
      </c>
      <c r="F221" s="20">
        <f>F222</f>
        <v>883.6</v>
      </c>
    </row>
    <row r="222" spans="1:6" s="102" customFormat="1" ht="25.5">
      <c r="A222" s="166"/>
      <c r="B222" s="44"/>
      <c r="C222" s="34" t="s">
        <v>559</v>
      </c>
      <c r="D222" s="28"/>
      <c r="E222" s="29" t="s">
        <v>560</v>
      </c>
      <c r="F222" s="20">
        <f>F223</f>
        <v>883.6</v>
      </c>
    </row>
    <row r="223" spans="1:6" s="102" customFormat="1" ht="25.5">
      <c r="A223" s="166"/>
      <c r="B223" s="44"/>
      <c r="C223" s="31"/>
      <c r="D223" s="34">
        <v>400</v>
      </c>
      <c r="E223" s="39" t="s">
        <v>128</v>
      </c>
      <c r="F223" s="20">
        <v>883.6</v>
      </c>
    </row>
    <row r="224" spans="1:6" ht="32.25" customHeight="1">
      <c r="A224" s="73"/>
      <c r="B224" s="31"/>
      <c r="C224" s="28" t="s">
        <v>256</v>
      </c>
      <c r="D224" s="31"/>
      <c r="E224" s="29" t="s">
        <v>729</v>
      </c>
      <c r="F224" s="20">
        <f>F225</f>
        <v>50</v>
      </c>
    </row>
    <row r="225" spans="1:6" ht="25.5">
      <c r="A225" s="73"/>
      <c r="B225" s="31"/>
      <c r="C225" s="28" t="s">
        <v>260</v>
      </c>
      <c r="D225" s="31"/>
      <c r="E225" s="29" t="s">
        <v>121</v>
      </c>
      <c r="F225" s="20">
        <f>F226</f>
        <v>50</v>
      </c>
    </row>
    <row r="226" spans="1:6" ht="25.5">
      <c r="A226" s="73"/>
      <c r="B226" s="31"/>
      <c r="C226" s="28" t="s">
        <v>893</v>
      </c>
      <c r="D226" s="31"/>
      <c r="E226" s="29" t="s">
        <v>894</v>
      </c>
      <c r="F226" s="20">
        <f>F227</f>
        <v>50</v>
      </c>
    </row>
    <row r="227" spans="1:6" ht="25.5">
      <c r="A227" s="73"/>
      <c r="B227" s="31"/>
      <c r="C227" s="28" t="s">
        <v>895</v>
      </c>
      <c r="D227" s="31"/>
      <c r="E227" s="29" t="s">
        <v>754</v>
      </c>
      <c r="F227" s="20">
        <f>F228</f>
        <v>50</v>
      </c>
    </row>
    <row r="228" spans="1:6" ht="12.75">
      <c r="A228" s="73"/>
      <c r="B228" s="31"/>
      <c r="C228" s="31"/>
      <c r="D228" s="28" t="s">
        <v>122</v>
      </c>
      <c r="E228" s="29" t="s">
        <v>65</v>
      </c>
      <c r="F228" s="20">
        <v>50</v>
      </c>
    </row>
    <row r="229" spans="1:6" ht="25.5">
      <c r="A229" s="73"/>
      <c r="B229" s="31"/>
      <c r="C229" s="28" t="s">
        <v>252</v>
      </c>
      <c r="D229" s="28"/>
      <c r="E229" s="29" t="s">
        <v>728</v>
      </c>
      <c r="F229" s="20">
        <f>F230</f>
        <v>200</v>
      </c>
    </row>
    <row r="230" spans="1:6" ht="25.5">
      <c r="A230" s="73"/>
      <c r="B230" s="31"/>
      <c r="C230" s="28" t="s">
        <v>887</v>
      </c>
      <c r="D230" s="44"/>
      <c r="E230" s="29" t="s">
        <v>889</v>
      </c>
      <c r="F230" s="20">
        <f>F231</f>
        <v>200</v>
      </c>
    </row>
    <row r="231" spans="1:6" ht="25.5">
      <c r="A231" s="73"/>
      <c r="B231" s="31"/>
      <c r="C231" s="28" t="s">
        <v>888</v>
      </c>
      <c r="D231" s="44"/>
      <c r="E231" s="29" t="s">
        <v>890</v>
      </c>
      <c r="F231" s="20">
        <f>F232+F234</f>
        <v>200</v>
      </c>
    </row>
    <row r="232" spans="1:6" ht="25.5">
      <c r="A232" s="73"/>
      <c r="B232" s="31"/>
      <c r="C232" s="28" t="s">
        <v>891</v>
      </c>
      <c r="D232" s="28"/>
      <c r="E232" s="29" t="s">
        <v>178</v>
      </c>
      <c r="F232" s="20">
        <f>F233</f>
        <v>100</v>
      </c>
    </row>
    <row r="233" spans="1:6" ht="12.75">
      <c r="A233" s="73"/>
      <c r="B233" s="31"/>
      <c r="C233" s="31"/>
      <c r="D233" s="28" t="s">
        <v>122</v>
      </c>
      <c r="E233" s="29" t="s">
        <v>65</v>
      </c>
      <c r="F233" s="20">
        <v>100</v>
      </c>
    </row>
    <row r="234" spans="1:6" ht="25.5">
      <c r="A234" s="73"/>
      <c r="B234" s="31"/>
      <c r="C234" s="28" t="s">
        <v>892</v>
      </c>
      <c r="D234" s="28"/>
      <c r="E234" s="29" t="s">
        <v>253</v>
      </c>
      <c r="F234" s="20">
        <f>F235</f>
        <v>100</v>
      </c>
    </row>
    <row r="235" spans="1:6" ht="12.75">
      <c r="A235" s="73"/>
      <c r="B235" s="31"/>
      <c r="C235" s="31"/>
      <c r="D235" s="28" t="s">
        <v>122</v>
      </c>
      <c r="E235" s="29" t="s">
        <v>65</v>
      </c>
      <c r="F235" s="20">
        <v>100</v>
      </c>
    </row>
    <row r="236" spans="1:6" ht="12.75">
      <c r="A236" s="73"/>
      <c r="B236" s="24" t="s">
        <v>124</v>
      </c>
      <c r="C236" s="24"/>
      <c r="D236" s="24"/>
      <c r="E236" s="75" t="s">
        <v>125</v>
      </c>
      <c r="F236" s="72">
        <f>F237+F261+F267</f>
        <v>45158.8</v>
      </c>
    </row>
    <row r="237" spans="1:6" s="102" customFormat="1" ht="12.75">
      <c r="A237" s="166"/>
      <c r="B237" s="24" t="s">
        <v>126</v>
      </c>
      <c r="C237" s="24"/>
      <c r="D237" s="24"/>
      <c r="E237" s="75" t="s">
        <v>127</v>
      </c>
      <c r="F237" s="72">
        <f>F238</f>
        <v>11308</v>
      </c>
    </row>
    <row r="238" spans="1:6" ht="25.5">
      <c r="A238" s="73"/>
      <c r="B238" s="31"/>
      <c r="C238" s="31" t="s">
        <v>203</v>
      </c>
      <c r="D238" s="31"/>
      <c r="E238" s="29" t="s">
        <v>108</v>
      </c>
      <c r="F238" s="20">
        <f>F243+F251+F239</f>
        <v>11308</v>
      </c>
    </row>
    <row r="239" spans="1:6" ht="25.5">
      <c r="A239" s="73"/>
      <c r="B239" s="31"/>
      <c r="C239" s="28" t="s">
        <v>232</v>
      </c>
      <c r="D239" s="31"/>
      <c r="E239" s="29" t="s">
        <v>233</v>
      </c>
      <c r="F239" s="20">
        <f>F240</f>
        <v>3982.2999999999993</v>
      </c>
    </row>
    <row r="240" spans="1:6" ht="25.5">
      <c r="A240" s="73"/>
      <c r="B240" s="31"/>
      <c r="C240" s="28" t="s">
        <v>234</v>
      </c>
      <c r="D240" s="31"/>
      <c r="E240" s="29" t="s">
        <v>235</v>
      </c>
      <c r="F240" s="20">
        <f>F241</f>
        <v>3982.2999999999993</v>
      </c>
    </row>
    <row r="241" spans="1:6" ht="25.5">
      <c r="A241" s="73"/>
      <c r="B241" s="31"/>
      <c r="C241" s="31" t="s">
        <v>744</v>
      </c>
      <c r="D241" s="34"/>
      <c r="E241" s="279" t="s">
        <v>745</v>
      </c>
      <c r="F241" s="20">
        <f>F242</f>
        <v>3982.2999999999993</v>
      </c>
    </row>
    <row r="242" spans="1:6" ht="25.5">
      <c r="A242" s="73"/>
      <c r="B242" s="31"/>
      <c r="C242" s="58"/>
      <c r="D242" s="58">
        <v>400</v>
      </c>
      <c r="E242" s="57" t="s">
        <v>128</v>
      </c>
      <c r="F242" s="20">
        <f>10046.3-6064</f>
        <v>3982.2999999999993</v>
      </c>
    </row>
    <row r="243" spans="1:6" ht="12.75">
      <c r="A243" s="73"/>
      <c r="B243" s="31"/>
      <c r="C243" s="31" t="s">
        <v>236</v>
      </c>
      <c r="D243" s="31"/>
      <c r="E243" s="29" t="s">
        <v>172</v>
      </c>
      <c r="F243" s="20">
        <f>F244</f>
        <v>2171.7999999999997</v>
      </c>
    </row>
    <row r="244" spans="1:6" ht="25.5">
      <c r="A244" s="73"/>
      <c r="B244" s="31"/>
      <c r="C244" s="31" t="s">
        <v>883</v>
      </c>
      <c r="D244" s="31"/>
      <c r="E244" s="29" t="s">
        <v>238</v>
      </c>
      <c r="F244" s="20">
        <f>F245+F247+F249</f>
        <v>2171.7999999999997</v>
      </c>
    </row>
    <row r="245" spans="1:6" ht="12.75">
      <c r="A245" s="73"/>
      <c r="B245" s="31"/>
      <c r="C245" s="31" t="s">
        <v>239</v>
      </c>
      <c r="D245" s="31"/>
      <c r="E245" s="29" t="s">
        <v>240</v>
      </c>
      <c r="F245" s="20">
        <f>F246</f>
        <v>582</v>
      </c>
    </row>
    <row r="246" spans="1:6" ht="12.75">
      <c r="A246" s="73"/>
      <c r="B246" s="31"/>
      <c r="C246" s="31"/>
      <c r="D246" s="28" t="s">
        <v>122</v>
      </c>
      <c r="E246" s="29" t="s">
        <v>65</v>
      </c>
      <c r="F246" s="20">
        <v>582</v>
      </c>
    </row>
    <row r="247" spans="1:6" ht="51">
      <c r="A247" s="73"/>
      <c r="B247" s="31"/>
      <c r="C247" s="31" t="s">
        <v>241</v>
      </c>
      <c r="D247" s="28"/>
      <c r="E247" s="29" t="s">
        <v>242</v>
      </c>
      <c r="F247" s="20">
        <f>F248</f>
        <v>1510.6</v>
      </c>
    </row>
    <row r="248" spans="1:6" ht="12.75">
      <c r="A248" s="73"/>
      <c r="B248" s="31"/>
      <c r="C248" s="32"/>
      <c r="D248" s="28" t="s">
        <v>122</v>
      </c>
      <c r="E248" s="29" t="s">
        <v>65</v>
      </c>
      <c r="F248" s="20">
        <v>1510.6</v>
      </c>
    </row>
    <row r="249" spans="1:6" ht="25.5">
      <c r="A249" s="73"/>
      <c r="B249" s="31"/>
      <c r="C249" s="31" t="s">
        <v>773</v>
      </c>
      <c r="D249" s="40"/>
      <c r="E249" s="29" t="s">
        <v>774</v>
      </c>
      <c r="F249" s="20">
        <f>F250</f>
        <v>79.2</v>
      </c>
    </row>
    <row r="250" spans="1:6" ht="12.75">
      <c r="A250" s="73"/>
      <c r="B250" s="31"/>
      <c r="C250" s="32"/>
      <c r="D250" s="28" t="s">
        <v>122</v>
      </c>
      <c r="E250" s="29" t="s">
        <v>65</v>
      </c>
      <c r="F250" s="20">
        <v>79.2</v>
      </c>
    </row>
    <row r="251" spans="1:6" ht="25.5">
      <c r="A251" s="73"/>
      <c r="B251" s="31"/>
      <c r="C251" s="32" t="s">
        <v>237</v>
      </c>
      <c r="D251" s="45"/>
      <c r="E251" s="29" t="s">
        <v>173</v>
      </c>
      <c r="F251" s="20">
        <f>F252</f>
        <v>5153.900000000001</v>
      </c>
    </row>
    <row r="252" spans="1:6" ht="25.5">
      <c r="A252" s="73"/>
      <c r="B252" s="31"/>
      <c r="C252" s="32" t="s">
        <v>884</v>
      </c>
      <c r="D252" s="45"/>
      <c r="E252" s="29" t="s">
        <v>244</v>
      </c>
      <c r="F252" s="20">
        <f>F253+F255+F257+F259</f>
        <v>5153.900000000001</v>
      </c>
    </row>
    <row r="253" spans="1:6" ht="25.5">
      <c r="A253" s="73"/>
      <c r="B253" s="31"/>
      <c r="C253" s="32" t="s">
        <v>246</v>
      </c>
      <c r="D253" s="45"/>
      <c r="E253" s="33" t="s">
        <v>23</v>
      </c>
      <c r="F253" s="20">
        <f>F254</f>
        <v>1829.7</v>
      </c>
    </row>
    <row r="254" spans="1:6" ht="25.5">
      <c r="A254" s="73"/>
      <c r="B254" s="31"/>
      <c r="C254" s="31"/>
      <c r="D254" s="38">
        <v>600</v>
      </c>
      <c r="E254" s="39" t="s">
        <v>89</v>
      </c>
      <c r="F254" s="20">
        <v>1829.7</v>
      </c>
    </row>
    <row r="255" spans="1:6" ht="38.25">
      <c r="A255" s="73"/>
      <c r="B255" s="31"/>
      <c r="C255" s="32" t="s">
        <v>247</v>
      </c>
      <c r="D255" s="45"/>
      <c r="E255" s="60" t="s">
        <v>22</v>
      </c>
      <c r="F255" s="20">
        <f>F256</f>
        <v>558.1</v>
      </c>
    </row>
    <row r="256" spans="1:6" ht="25.5">
      <c r="A256" s="73"/>
      <c r="B256" s="31"/>
      <c r="C256" s="32"/>
      <c r="D256" s="38">
        <v>600</v>
      </c>
      <c r="E256" s="39" t="s">
        <v>89</v>
      </c>
      <c r="F256" s="20">
        <v>558.1</v>
      </c>
    </row>
    <row r="257" spans="1:6" ht="25.5">
      <c r="A257" s="73"/>
      <c r="B257" s="31"/>
      <c r="C257" s="32" t="s">
        <v>251</v>
      </c>
      <c r="D257" s="45"/>
      <c r="E257" s="60" t="s">
        <v>33</v>
      </c>
      <c r="F257" s="20">
        <f>F258</f>
        <v>1779.3</v>
      </c>
    </row>
    <row r="258" spans="1:6" ht="25.5">
      <c r="A258" s="73"/>
      <c r="B258" s="31"/>
      <c r="C258" s="32"/>
      <c r="D258" s="38">
        <v>600</v>
      </c>
      <c r="E258" s="39" t="s">
        <v>89</v>
      </c>
      <c r="F258" s="20">
        <v>1779.3</v>
      </c>
    </row>
    <row r="259" spans="1:6" ht="12.75">
      <c r="A259" s="73"/>
      <c r="B259" s="31"/>
      <c r="C259" s="32" t="s">
        <v>30</v>
      </c>
      <c r="D259" s="45"/>
      <c r="E259" s="54" t="s">
        <v>35</v>
      </c>
      <c r="F259" s="20">
        <f>F260</f>
        <v>986.8</v>
      </c>
    </row>
    <row r="260" spans="1:6" ht="25.5">
      <c r="A260" s="73"/>
      <c r="B260" s="31"/>
      <c r="C260" s="32"/>
      <c r="D260" s="38">
        <v>600</v>
      </c>
      <c r="E260" s="39" t="s">
        <v>89</v>
      </c>
      <c r="F260" s="20">
        <v>986.8</v>
      </c>
    </row>
    <row r="261" spans="1:6" s="102" customFormat="1" ht="12.75">
      <c r="A261" s="166"/>
      <c r="B261" s="24" t="s">
        <v>130</v>
      </c>
      <c r="C261" s="24"/>
      <c r="D261" s="24"/>
      <c r="E261" s="26" t="s">
        <v>131</v>
      </c>
      <c r="F261" s="72">
        <f>F262</f>
        <v>611.8</v>
      </c>
    </row>
    <row r="262" spans="1:6" ht="25.5">
      <c r="A262" s="73"/>
      <c r="B262" s="31"/>
      <c r="C262" s="28" t="s">
        <v>203</v>
      </c>
      <c r="D262" s="31"/>
      <c r="E262" s="29" t="s">
        <v>108</v>
      </c>
      <c r="F262" s="20">
        <f>F263</f>
        <v>611.8</v>
      </c>
    </row>
    <row r="263" spans="1:6" ht="18.75" customHeight="1">
      <c r="A263" s="73"/>
      <c r="B263" s="31"/>
      <c r="C263" s="31" t="s">
        <v>214</v>
      </c>
      <c r="D263" s="31"/>
      <c r="E263" s="29" t="s">
        <v>215</v>
      </c>
      <c r="F263" s="20">
        <f>F264</f>
        <v>611.8</v>
      </c>
    </row>
    <row r="264" spans="1:6" ht="25.5">
      <c r="A264" s="73"/>
      <c r="B264" s="31"/>
      <c r="C264" s="31" t="s">
        <v>217</v>
      </c>
      <c r="D264" s="31"/>
      <c r="E264" s="29" t="s">
        <v>216</v>
      </c>
      <c r="F264" s="20">
        <f>F265</f>
        <v>611.8</v>
      </c>
    </row>
    <row r="265" spans="1:6" ht="12.75">
      <c r="A265" s="73"/>
      <c r="B265" s="31"/>
      <c r="C265" s="31"/>
      <c r="D265" s="31">
        <v>200</v>
      </c>
      <c r="E265" s="29" t="s">
        <v>65</v>
      </c>
      <c r="F265" s="20">
        <f>F266</f>
        <v>611.8</v>
      </c>
    </row>
    <row r="266" spans="1:6" ht="12.75">
      <c r="A266" s="73"/>
      <c r="B266" s="31"/>
      <c r="C266" s="31"/>
      <c r="D266" s="31">
        <v>240</v>
      </c>
      <c r="E266" s="29" t="s">
        <v>66</v>
      </c>
      <c r="F266" s="20">
        <v>611.8</v>
      </c>
    </row>
    <row r="267" spans="1:6" s="102" customFormat="1" ht="12.75">
      <c r="A267" s="166"/>
      <c r="B267" s="24" t="s">
        <v>132</v>
      </c>
      <c r="C267" s="24"/>
      <c r="D267" s="24"/>
      <c r="E267" s="75" t="s">
        <v>133</v>
      </c>
      <c r="F267" s="72">
        <f>F268+F301</f>
        <v>33239</v>
      </c>
    </row>
    <row r="268" spans="1:6" ht="25.5">
      <c r="A268" s="73"/>
      <c r="B268" s="31"/>
      <c r="C268" s="28" t="s">
        <v>203</v>
      </c>
      <c r="D268" s="31"/>
      <c r="E268" s="29" t="s">
        <v>108</v>
      </c>
      <c r="F268" s="20">
        <f>F269+F295</f>
        <v>32083.6</v>
      </c>
    </row>
    <row r="269" spans="1:6" ht="25.5">
      <c r="A269" s="73"/>
      <c r="B269" s="31"/>
      <c r="C269" s="28" t="s">
        <v>204</v>
      </c>
      <c r="D269" s="31"/>
      <c r="E269" s="29" t="s">
        <v>134</v>
      </c>
      <c r="F269" s="20">
        <f>F270+F283+F288</f>
        <v>26517</v>
      </c>
    </row>
    <row r="270" spans="1:6" ht="12.75">
      <c r="A270" s="73"/>
      <c r="B270" s="31"/>
      <c r="C270" s="28" t="s">
        <v>876</v>
      </c>
      <c r="D270" s="38"/>
      <c r="E270" s="39" t="s">
        <v>202</v>
      </c>
      <c r="F270" s="20">
        <f>F271+F273+F275+F277+F279+F281</f>
        <v>14514.800000000001</v>
      </c>
    </row>
    <row r="271" spans="1:6" ht="12.75">
      <c r="A271" s="73"/>
      <c r="B271" s="31"/>
      <c r="C271" s="28" t="s">
        <v>205</v>
      </c>
      <c r="D271" s="38"/>
      <c r="E271" s="53" t="s">
        <v>137</v>
      </c>
      <c r="F271" s="20">
        <f>F272</f>
        <v>10512.7</v>
      </c>
    </row>
    <row r="272" spans="1:6" ht="25.5">
      <c r="A272" s="73"/>
      <c r="B272" s="31"/>
      <c r="C272" s="28"/>
      <c r="D272" s="38">
        <v>600</v>
      </c>
      <c r="E272" s="39" t="s">
        <v>89</v>
      </c>
      <c r="F272" s="20">
        <v>10512.7</v>
      </c>
    </row>
    <row r="273" spans="1:6" ht="12.75">
      <c r="A273" s="73"/>
      <c r="B273" s="31"/>
      <c r="C273" s="28" t="s">
        <v>206</v>
      </c>
      <c r="D273" s="38"/>
      <c r="E273" s="55" t="s">
        <v>138</v>
      </c>
      <c r="F273" s="20">
        <f>F274</f>
        <v>613.1</v>
      </c>
    </row>
    <row r="274" spans="1:6" ht="25.5">
      <c r="A274" s="73"/>
      <c r="B274" s="31"/>
      <c r="C274" s="31"/>
      <c r="D274" s="38">
        <v>600</v>
      </c>
      <c r="E274" s="39" t="s">
        <v>89</v>
      </c>
      <c r="F274" s="20">
        <f>513.1+100</f>
        <v>613.1</v>
      </c>
    </row>
    <row r="275" spans="1:6" ht="12.75">
      <c r="A275" s="73"/>
      <c r="B275" s="31"/>
      <c r="C275" s="28" t="s">
        <v>207</v>
      </c>
      <c r="D275" s="38"/>
      <c r="E275" s="29" t="s">
        <v>139</v>
      </c>
      <c r="F275" s="20">
        <f>F276</f>
        <v>290</v>
      </c>
    </row>
    <row r="276" spans="1:6" ht="25.5">
      <c r="A276" s="73"/>
      <c r="B276" s="31"/>
      <c r="C276" s="31"/>
      <c r="D276" s="38">
        <v>600</v>
      </c>
      <c r="E276" s="39" t="s">
        <v>89</v>
      </c>
      <c r="F276" s="20">
        <v>290</v>
      </c>
    </row>
    <row r="277" spans="1:6" ht="20.25" customHeight="1">
      <c r="A277" s="73"/>
      <c r="B277" s="31"/>
      <c r="C277" s="28" t="s">
        <v>208</v>
      </c>
      <c r="D277" s="38"/>
      <c r="E277" s="29" t="s">
        <v>725</v>
      </c>
      <c r="F277" s="20">
        <f>F278</f>
        <v>99</v>
      </c>
    </row>
    <row r="278" spans="1:6" ht="25.5">
      <c r="A278" s="73"/>
      <c r="B278" s="31"/>
      <c r="C278" s="31"/>
      <c r="D278" s="38">
        <v>600</v>
      </c>
      <c r="E278" s="39" t="s">
        <v>89</v>
      </c>
      <c r="F278" s="20">
        <v>99</v>
      </c>
    </row>
    <row r="279" spans="1:6" ht="12.75">
      <c r="A279" s="73"/>
      <c r="B279" s="31"/>
      <c r="C279" s="28" t="s">
        <v>762</v>
      </c>
      <c r="D279" s="38"/>
      <c r="E279" s="39" t="s">
        <v>761</v>
      </c>
      <c r="F279" s="20">
        <f>F280</f>
        <v>500</v>
      </c>
    </row>
    <row r="280" spans="1:6" ht="25.5">
      <c r="A280" s="73"/>
      <c r="B280" s="31"/>
      <c r="C280" s="31"/>
      <c r="D280" s="38">
        <v>600</v>
      </c>
      <c r="E280" s="39" t="s">
        <v>89</v>
      </c>
      <c r="F280" s="20">
        <v>500</v>
      </c>
    </row>
    <row r="281" spans="1:6" ht="25.5">
      <c r="A281" s="73"/>
      <c r="B281" s="31"/>
      <c r="C281" s="28" t="s">
        <v>984</v>
      </c>
      <c r="D281" s="28"/>
      <c r="E281" s="29" t="s">
        <v>979</v>
      </c>
      <c r="F281" s="20">
        <f>F282</f>
        <v>2500</v>
      </c>
    </row>
    <row r="282" spans="1:6" ht="12.75">
      <c r="A282" s="73"/>
      <c r="B282" s="31"/>
      <c r="C282" s="31"/>
      <c r="D282" s="28" t="s">
        <v>122</v>
      </c>
      <c r="E282" s="29" t="s">
        <v>65</v>
      </c>
      <c r="F282" s="20">
        <v>2500</v>
      </c>
    </row>
    <row r="283" spans="1:6" ht="12.75">
      <c r="A283" s="73"/>
      <c r="B283" s="31"/>
      <c r="C283" s="31" t="s">
        <v>877</v>
      </c>
      <c r="D283" s="38"/>
      <c r="E283" s="47" t="s">
        <v>209</v>
      </c>
      <c r="F283" s="20">
        <f>F284+F286</f>
        <v>223.5</v>
      </c>
    </row>
    <row r="284" spans="1:6" ht="25.5">
      <c r="A284" s="73"/>
      <c r="B284" s="31"/>
      <c r="C284" s="31" t="s">
        <v>210</v>
      </c>
      <c r="D284" s="38"/>
      <c r="E284" s="29" t="s">
        <v>140</v>
      </c>
      <c r="F284" s="20">
        <f>F285</f>
        <v>200</v>
      </c>
    </row>
    <row r="285" spans="1:6" ht="25.5">
      <c r="A285" s="73"/>
      <c r="B285" s="31"/>
      <c r="C285" s="31"/>
      <c r="D285" s="38">
        <v>600</v>
      </c>
      <c r="E285" s="39" t="s">
        <v>89</v>
      </c>
      <c r="F285" s="20">
        <v>200</v>
      </c>
    </row>
    <row r="286" spans="1:6" ht="38.25">
      <c r="A286" s="73"/>
      <c r="B286" s="31"/>
      <c r="C286" s="31" t="s">
        <v>280</v>
      </c>
      <c r="D286" s="56"/>
      <c r="E286" s="57" t="s">
        <v>279</v>
      </c>
      <c r="F286" s="20">
        <f>F287</f>
        <v>23.5</v>
      </c>
    </row>
    <row r="287" spans="1:6" ht="25.5">
      <c r="A287" s="73"/>
      <c r="B287" s="31"/>
      <c r="C287" s="31"/>
      <c r="D287" s="38">
        <v>600</v>
      </c>
      <c r="E287" s="39" t="s">
        <v>89</v>
      </c>
      <c r="F287" s="20">
        <v>23.5</v>
      </c>
    </row>
    <row r="288" spans="1:6" ht="18" customHeight="1">
      <c r="A288" s="73"/>
      <c r="B288" s="31"/>
      <c r="C288" s="31" t="s">
        <v>878</v>
      </c>
      <c r="D288" s="31"/>
      <c r="E288" s="29" t="s">
        <v>211</v>
      </c>
      <c r="F288" s="20">
        <f>F289+F291+F293</f>
        <v>11778.7</v>
      </c>
    </row>
    <row r="289" spans="1:6" ht="25.5">
      <c r="A289" s="73"/>
      <c r="B289" s="31"/>
      <c r="C289" s="31" t="s">
        <v>212</v>
      </c>
      <c r="D289" s="31"/>
      <c r="E289" s="29" t="s">
        <v>135</v>
      </c>
      <c r="F289" s="20">
        <f>F290</f>
        <v>8230.7</v>
      </c>
    </row>
    <row r="290" spans="1:6" ht="25.5">
      <c r="A290" s="73"/>
      <c r="B290" s="31"/>
      <c r="C290" s="31"/>
      <c r="D290" s="38">
        <v>600</v>
      </c>
      <c r="E290" s="39" t="s">
        <v>89</v>
      </c>
      <c r="F290" s="20">
        <v>8230.7</v>
      </c>
    </row>
    <row r="291" spans="1:6" ht="12.75">
      <c r="A291" s="73"/>
      <c r="B291" s="31"/>
      <c r="C291" s="31" t="s">
        <v>213</v>
      </c>
      <c r="D291" s="31"/>
      <c r="E291" s="29" t="s">
        <v>136</v>
      </c>
      <c r="F291" s="20">
        <f>F292</f>
        <v>3000</v>
      </c>
    </row>
    <row r="292" spans="1:6" ht="25.5">
      <c r="A292" s="73"/>
      <c r="B292" s="31"/>
      <c r="C292" s="31"/>
      <c r="D292" s="38">
        <v>600</v>
      </c>
      <c r="E292" s="39" t="s">
        <v>89</v>
      </c>
      <c r="F292" s="20">
        <v>3000</v>
      </c>
    </row>
    <row r="293" spans="1:6" ht="25.5">
      <c r="A293" s="73"/>
      <c r="B293" s="31"/>
      <c r="C293" s="31" t="s">
        <v>535</v>
      </c>
      <c r="D293" s="38"/>
      <c r="E293" s="39" t="s">
        <v>536</v>
      </c>
      <c r="F293" s="20">
        <f>F294</f>
        <v>548</v>
      </c>
    </row>
    <row r="294" spans="1:6" ht="25.5">
      <c r="A294" s="73"/>
      <c r="B294" s="31"/>
      <c r="C294" s="31"/>
      <c r="D294" s="38">
        <v>600</v>
      </c>
      <c r="E294" s="39" t="s">
        <v>89</v>
      </c>
      <c r="F294" s="20">
        <v>548</v>
      </c>
    </row>
    <row r="295" spans="1:6" ht="25.5">
      <c r="A295" s="73"/>
      <c r="B295" s="31"/>
      <c r="C295" s="32" t="s">
        <v>237</v>
      </c>
      <c r="D295" s="45"/>
      <c r="E295" s="29" t="s">
        <v>173</v>
      </c>
      <c r="F295" s="20">
        <f>F296</f>
        <v>5566.6</v>
      </c>
    </row>
    <row r="296" spans="1:6" ht="25.5">
      <c r="A296" s="73"/>
      <c r="B296" s="31"/>
      <c r="C296" s="32" t="s">
        <v>884</v>
      </c>
      <c r="D296" s="45"/>
      <c r="E296" s="29" t="s">
        <v>244</v>
      </c>
      <c r="F296" s="20">
        <f>F297+F299</f>
        <v>5566.6</v>
      </c>
    </row>
    <row r="297" spans="1:6" ht="12.75">
      <c r="A297" s="73"/>
      <c r="B297" s="31"/>
      <c r="C297" s="32" t="s">
        <v>248</v>
      </c>
      <c r="D297" s="31"/>
      <c r="E297" s="59" t="s">
        <v>20</v>
      </c>
      <c r="F297" s="20">
        <f>F298</f>
        <v>4266.3</v>
      </c>
    </row>
    <row r="298" spans="1:6" ht="25.5">
      <c r="A298" s="73"/>
      <c r="B298" s="31"/>
      <c r="C298" s="31"/>
      <c r="D298" s="38">
        <v>600</v>
      </c>
      <c r="E298" s="39" t="s">
        <v>89</v>
      </c>
      <c r="F298" s="20">
        <v>4266.3</v>
      </c>
    </row>
    <row r="299" spans="1:6" ht="12.75">
      <c r="A299" s="73"/>
      <c r="B299" s="31"/>
      <c r="C299" s="32" t="s">
        <v>250</v>
      </c>
      <c r="D299" s="31"/>
      <c r="E299" s="29" t="s">
        <v>24</v>
      </c>
      <c r="F299" s="20">
        <f>F300</f>
        <v>1300.3</v>
      </c>
    </row>
    <row r="300" spans="1:6" ht="25.5">
      <c r="A300" s="73"/>
      <c r="B300" s="31"/>
      <c r="C300" s="31"/>
      <c r="D300" s="38">
        <v>600</v>
      </c>
      <c r="E300" s="39" t="s">
        <v>89</v>
      </c>
      <c r="F300" s="20">
        <v>1300.3</v>
      </c>
    </row>
    <row r="301" spans="1:6" ht="25.5">
      <c r="A301" s="73"/>
      <c r="B301" s="31"/>
      <c r="C301" s="50" t="s">
        <v>281</v>
      </c>
      <c r="D301" s="31"/>
      <c r="E301" s="29" t="s">
        <v>282</v>
      </c>
      <c r="F301" s="20">
        <f>F302</f>
        <v>1155.4</v>
      </c>
    </row>
    <row r="302" spans="1:6" ht="25.5">
      <c r="A302" s="73"/>
      <c r="B302" s="31"/>
      <c r="C302" s="23" t="s">
        <v>317</v>
      </c>
      <c r="D302" s="31"/>
      <c r="E302" s="29" t="s">
        <v>283</v>
      </c>
      <c r="F302" s="20">
        <f>F303</f>
        <v>1155.4</v>
      </c>
    </row>
    <row r="303" spans="1:6" ht="12.75">
      <c r="A303" s="73"/>
      <c r="B303" s="31"/>
      <c r="C303" s="23" t="s">
        <v>315</v>
      </c>
      <c r="D303" s="31"/>
      <c r="E303" s="29" t="s">
        <v>316</v>
      </c>
      <c r="F303" s="20">
        <f>F304</f>
        <v>1155.4</v>
      </c>
    </row>
    <row r="304" spans="1:6" ht="12.75">
      <c r="A304" s="73"/>
      <c r="B304" s="31"/>
      <c r="C304" s="23"/>
      <c r="D304" s="31">
        <v>200</v>
      </c>
      <c r="E304" s="29" t="s">
        <v>65</v>
      </c>
      <c r="F304" s="20">
        <v>1155.4</v>
      </c>
    </row>
    <row r="305" spans="1:6" ht="12.75">
      <c r="A305" s="73"/>
      <c r="B305" s="24" t="s">
        <v>141</v>
      </c>
      <c r="C305" s="24"/>
      <c r="D305" s="24"/>
      <c r="E305" s="26" t="s">
        <v>142</v>
      </c>
      <c r="F305" s="72">
        <f>F306</f>
        <v>30416.7</v>
      </c>
    </row>
    <row r="306" spans="1:6" s="102" customFormat="1" ht="12.75">
      <c r="A306" s="166"/>
      <c r="B306" s="24" t="s">
        <v>143</v>
      </c>
      <c r="C306" s="24"/>
      <c r="D306" s="24"/>
      <c r="E306" s="26" t="s">
        <v>144</v>
      </c>
      <c r="F306" s="72">
        <f>F307+F349</f>
        <v>30416.7</v>
      </c>
    </row>
    <row r="307" spans="1:6" ht="25.5">
      <c r="A307" s="73"/>
      <c r="B307" s="31"/>
      <c r="C307" s="28" t="s">
        <v>183</v>
      </c>
      <c r="D307" s="31"/>
      <c r="E307" s="29" t="s">
        <v>145</v>
      </c>
      <c r="F307" s="20">
        <f>F308+F316+F322+F345</f>
        <v>26599.9</v>
      </c>
    </row>
    <row r="308" spans="1:6" ht="12.75">
      <c r="A308" s="73"/>
      <c r="B308" s="31"/>
      <c r="C308" s="28" t="s">
        <v>184</v>
      </c>
      <c r="D308" s="31"/>
      <c r="E308" s="29" t="s">
        <v>146</v>
      </c>
      <c r="F308" s="20">
        <f>F309</f>
        <v>5312.7</v>
      </c>
    </row>
    <row r="309" spans="1:6" ht="38.25">
      <c r="A309" s="73"/>
      <c r="B309" s="31"/>
      <c r="C309" s="28" t="s">
        <v>782</v>
      </c>
      <c r="D309" s="31"/>
      <c r="E309" s="29" t="s">
        <v>789</v>
      </c>
      <c r="F309" s="20">
        <f>F310+F312+F314</f>
        <v>5312.7</v>
      </c>
    </row>
    <row r="310" spans="1:6" ht="25.5">
      <c r="A310" s="73"/>
      <c r="B310" s="31"/>
      <c r="C310" s="28" t="s">
        <v>783</v>
      </c>
      <c r="D310" s="31"/>
      <c r="E310" s="39" t="s">
        <v>4</v>
      </c>
      <c r="F310" s="20">
        <f>F311</f>
        <v>2198.8</v>
      </c>
    </row>
    <row r="311" spans="1:6" ht="25.5">
      <c r="A311" s="73"/>
      <c r="B311" s="31"/>
      <c r="C311" s="31"/>
      <c r="D311" s="38">
        <v>600</v>
      </c>
      <c r="E311" s="39" t="s">
        <v>89</v>
      </c>
      <c r="F311" s="20">
        <v>2198.8</v>
      </c>
    </row>
    <row r="312" spans="1:6" ht="38.25">
      <c r="A312" s="73"/>
      <c r="B312" s="31"/>
      <c r="C312" s="28" t="s">
        <v>784</v>
      </c>
      <c r="D312" s="38"/>
      <c r="E312" s="39" t="s">
        <v>6</v>
      </c>
      <c r="F312" s="20">
        <f>F313</f>
        <v>2871.7</v>
      </c>
    </row>
    <row r="313" spans="1:6" ht="25.5">
      <c r="A313" s="73"/>
      <c r="B313" s="31"/>
      <c r="C313" s="31"/>
      <c r="D313" s="38">
        <v>600</v>
      </c>
      <c r="E313" s="39" t="s">
        <v>89</v>
      </c>
      <c r="F313" s="20">
        <v>2871.7</v>
      </c>
    </row>
    <row r="314" spans="1:6" ht="25.5">
      <c r="A314" s="73"/>
      <c r="B314" s="31"/>
      <c r="C314" s="52" t="s">
        <v>786</v>
      </c>
      <c r="D314" s="38"/>
      <c r="E314" s="39" t="s">
        <v>532</v>
      </c>
      <c r="F314" s="20">
        <f>F315</f>
        <v>242.2</v>
      </c>
    </row>
    <row r="315" spans="1:6" ht="25.5">
      <c r="A315" s="73"/>
      <c r="B315" s="31"/>
      <c r="C315" s="31"/>
      <c r="D315" s="38">
        <v>600</v>
      </c>
      <c r="E315" s="39" t="s">
        <v>89</v>
      </c>
      <c r="F315" s="20">
        <v>242.2</v>
      </c>
    </row>
    <row r="316" spans="1:6" ht="12.75">
      <c r="A316" s="73"/>
      <c r="B316" s="31"/>
      <c r="C316" s="28" t="s">
        <v>186</v>
      </c>
      <c r="D316" s="31"/>
      <c r="E316" s="29" t="s">
        <v>147</v>
      </c>
      <c r="F316" s="20">
        <f>F317</f>
        <v>8734</v>
      </c>
    </row>
    <row r="317" spans="1:6" ht="25.5">
      <c r="A317" s="73"/>
      <c r="B317" s="31"/>
      <c r="C317" s="28" t="s">
        <v>787</v>
      </c>
      <c r="D317" s="31"/>
      <c r="E317" s="29" t="s">
        <v>788</v>
      </c>
      <c r="F317" s="20">
        <f>F318+F320</f>
        <v>8734</v>
      </c>
    </row>
    <row r="318" spans="1:6" ht="25.5">
      <c r="A318" s="73"/>
      <c r="B318" s="31"/>
      <c r="C318" s="28" t="s">
        <v>790</v>
      </c>
      <c r="D318" s="31"/>
      <c r="E318" s="29" t="s">
        <v>7</v>
      </c>
      <c r="F318" s="20">
        <f>F319</f>
        <v>8306.9</v>
      </c>
    </row>
    <row r="319" spans="1:6" ht="25.5">
      <c r="A319" s="73"/>
      <c r="B319" s="31"/>
      <c r="C319" s="31"/>
      <c r="D319" s="31">
        <v>600</v>
      </c>
      <c r="E319" s="39" t="s">
        <v>148</v>
      </c>
      <c r="F319" s="20">
        <v>8306.9</v>
      </c>
    </row>
    <row r="320" spans="1:6" ht="25.5">
      <c r="A320" s="73"/>
      <c r="B320" s="31"/>
      <c r="C320" s="52" t="s">
        <v>791</v>
      </c>
      <c r="D320" s="38"/>
      <c r="E320" s="39" t="s">
        <v>532</v>
      </c>
      <c r="F320" s="20">
        <f>F321</f>
        <v>427.1</v>
      </c>
    </row>
    <row r="321" spans="1:6" ht="25.5">
      <c r="A321" s="73"/>
      <c r="B321" s="31"/>
      <c r="C321" s="31"/>
      <c r="D321" s="38">
        <v>600</v>
      </c>
      <c r="E321" s="39" t="s">
        <v>89</v>
      </c>
      <c r="F321" s="20">
        <v>427.1</v>
      </c>
    </row>
    <row r="322" spans="1:6" ht="25.5">
      <c r="A322" s="73"/>
      <c r="B322" s="31"/>
      <c r="C322" s="28" t="s">
        <v>188</v>
      </c>
      <c r="D322" s="31"/>
      <c r="E322" s="29" t="s">
        <v>149</v>
      </c>
      <c r="F322" s="20">
        <f>F323+F332+F335+F340</f>
        <v>12388.2</v>
      </c>
    </row>
    <row r="323" spans="1:6" ht="25.5">
      <c r="A323" s="73"/>
      <c r="B323" s="31"/>
      <c r="C323" s="28" t="s">
        <v>793</v>
      </c>
      <c r="D323" s="31"/>
      <c r="E323" s="29" t="s">
        <v>792</v>
      </c>
      <c r="F323" s="20">
        <f>F324+F326+F328+F330</f>
        <v>645</v>
      </c>
    </row>
    <row r="324" spans="1:6" ht="25.5">
      <c r="A324" s="73"/>
      <c r="B324" s="31"/>
      <c r="C324" s="28" t="s">
        <v>794</v>
      </c>
      <c r="D324" s="38"/>
      <c r="E324" s="39" t="s">
        <v>798</v>
      </c>
      <c r="F324" s="20">
        <f>F325</f>
        <v>195</v>
      </c>
    </row>
    <row r="325" spans="1:6" ht="25.5">
      <c r="A325" s="73"/>
      <c r="B325" s="31"/>
      <c r="C325" s="31"/>
      <c r="D325" s="38">
        <v>600</v>
      </c>
      <c r="E325" s="39" t="s">
        <v>89</v>
      </c>
      <c r="F325" s="20">
        <f>150+45</f>
        <v>195</v>
      </c>
    </row>
    <row r="326" spans="1:6" ht="12.75">
      <c r="A326" s="73"/>
      <c r="B326" s="31"/>
      <c r="C326" s="28" t="s">
        <v>795</v>
      </c>
      <c r="D326" s="38"/>
      <c r="E326" s="39" t="s">
        <v>799</v>
      </c>
      <c r="F326" s="20">
        <f>F327</f>
        <v>150</v>
      </c>
    </row>
    <row r="327" spans="1:6" ht="25.5">
      <c r="A327" s="73"/>
      <c r="B327" s="31"/>
      <c r="C327" s="31"/>
      <c r="D327" s="38">
        <v>600</v>
      </c>
      <c r="E327" s="39" t="s">
        <v>89</v>
      </c>
      <c r="F327" s="20">
        <v>150</v>
      </c>
    </row>
    <row r="328" spans="1:6" ht="25.5">
      <c r="A328" s="73"/>
      <c r="B328" s="31"/>
      <c r="C328" s="28" t="s">
        <v>796</v>
      </c>
      <c r="D328" s="38"/>
      <c r="E328" s="39" t="s">
        <v>800</v>
      </c>
      <c r="F328" s="20">
        <f>F329</f>
        <v>200</v>
      </c>
    </row>
    <row r="329" spans="1:6" ht="25.5">
      <c r="A329" s="73"/>
      <c r="B329" s="31"/>
      <c r="C329" s="31"/>
      <c r="D329" s="38">
        <v>600</v>
      </c>
      <c r="E329" s="39" t="s">
        <v>89</v>
      </c>
      <c r="F329" s="20">
        <v>200</v>
      </c>
    </row>
    <row r="330" spans="1:6" ht="12.75">
      <c r="A330" s="73"/>
      <c r="B330" s="31"/>
      <c r="C330" s="28" t="s">
        <v>797</v>
      </c>
      <c r="D330" s="38"/>
      <c r="E330" s="39" t="s">
        <v>801</v>
      </c>
      <c r="F330" s="20">
        <f>F331</f>
        <v>100</v>
      </c>
    </row>
    <row r="331" spans="1:6" ht="25.5">
      <c r="A331" s="73"/>
      <c r="B331" s="31"/>
      <c r="C331" s="31"/>
      <c r="D331" s="38">
        <v>600</v>
      </c>
      <c r="E331" s="39" t="s">
        <v>89</v>
      </c>
      <c r="F331" s="20">
        <v>100</v>
      </c>
    </row>
    <row r="332" spans="1:6" ht="12.75">
      <c r="A332" s="73"/>
      <c r="B332" s="31"/>
      <c r="C332" s="28" t="s">
        <v>803</v>
      </c>
      <c r="D332" s="38"/>
      <c r="E332" s="39" t="s">
        <v>802</v>
      </c>
      <c r="F332" s="20">
        <f>F333</f>
        <v>4960.6</v>
      </c>
    </row>
    <row r="333" spans="1:6" ht="25.5">
      <c r="A333" s="73"/>
      <c r="B333" s="31"/>
      <c r="C333" s="28" t="s">
        <v>804</v>
      </c>
      <c r="D333" s="38"/>
      <c r="E333" s="39" t="s">
        <v>8</v>
      </c>
      <c r="F333" s="20">
        <f>F334</f>
        <v>4960.6</v>
      </c>
    </row>
    <row r="334" spans="1:6" ht="25.5">
      <c r="A334" s="73"/>
      <c r="B334" s="31"/>
      <c r="C334" s="31"/>
      <c r="D334" s="38">
        <v>600</v>
      </c>
      <c r="E334" s="39" t="s">
        <v>89</v>
      </c>
      <c r="F334" s="20">
        <v>4960.6</v>
      </c>
    </row>
    <row r="335" spans="1:6" ht="25.5">
      <c r="A335" s="73"/>
      <c r="B335" s="31"/>
      <c r="C335" s="28" t="s">
        <v>806</v>
      </c>
      <c r="D335" s="38"/>
      <c r="E335" s="39" t="s">
        <v>805</v>
      </c>
      <c r="F335" s="20">
        <f>F336+F338</f>
        <v>132.5</v>
      </c>
    </row>
    <row r="336" spans="1:6" ht="12.75">
      <c r="A336" s="73"/>
      <c r="B336" s="31"/>
      <c r="C336" s="28" t="s">
        <v>809</v>
      </c>
      <c r="D336" s="38"/>
      <c r="E336" s="47" t="s">
        <v>807</v>
      </c>
      <c r="F336" s="20">
        <f>F337</f>
        <v>50</v>
      </c>
    </row>
    <row r="337" spans="1:6" ht="25.5">
      <c r="A337" s="73"/>
      <c r="B337" s="31"/>
      <c r="C337" s="31"/>
      <c r="D337" s="38">
        <v>600</v>
      </c>
      <c r="E337" s="39" t="s">
        <v>89</v>
      </c>
      <c r="F337" s="20">
        <v>50</v>
      </c>
    </row>
    <row r="338" spans="1:6" ht="12.75">
      <c r="A338" s="73"/>
      <c r="B338" s="31"/>
      <c r="C338" s="28" t="s">
        <v>810</v>
      </c>
      <c r="D338" s="38"/>
      <c r="E338" s="47" t="s">
        <v>808</v>
      </c>
      <c r="F338" s="20">
        <f>F339</f>
        <v>82.5</v>
      </c>
    </row>
    <row r="339" spans="1:6" ht="25.5">
      <c r="A339" s="73"/>
      <c r="B339" s="31"/>
      <c r="C339" s="31"/>
      <c r="D339" s="38">
        <v>600</v>
      </c>
      <c r="E339" s="39" t="s">
        <v>89</v>
      </c>
      <c r="F339" s="20">
        <v>82.5</v>
      </c>
    </row>
    <row r="340" spans="1:6" ht="25.5">
      <c r="A340" s="73"/>
      <c r="B340" s="31"/>
      <c r="C340" s="28" t="s">
        <v>811</v>
      </c>
      <c r="D340" s="38"/>
      <c r="E340" s="39" t="s">
        <v>812</v>
      </c>
      <c r="F340" s="20">
        <f>F341+F343</f>
        <v>6650.1</v>
      </c>
    </row>
    <row r="341" spans="1:6" ht="38.25">
      <c r="A341" s="73"/>
      <c r="B341" s="31"/>
      <c r="C341" s="28" t="s">
        <v>813</v>
      </c>
      <c r="D341" s="31"/>
      <c r="E341" s="29" t="s">
        <v>10</v>
      </c>
      <c r="F341" s="20">
        <f>F342</f>
        <v>6180.8</v>
      </c>
    </row>
    <row r="342" spans="1:6" ht="25.5">
      <c r="A342" s="73"/>
      <c r="B342" s="31"/>
      <c r="C342" s="31"/>
      <c r="D342" s="38">
        <v>600</v>
      </c>
      <c r="E342" s="39" t="s">
        <v>89</v>
      </c>
      <c r="F342" s="20">
        <v>6180.8</v>
      </c>
    </row>
    <row r="343" spans="1:6" ht="25.5">
      <c r="A343" s="73"/>
      <c r="B343" s="31"/>
      <c r="C343" s="52" t="s">
        <v>814</v>
      </c>
      <c r="D343" s="38"/>
      <c r="E343" s="39" t="s">
        <v>532</v>
      </c>
      <c r="F343" s="20">
        <f>F344</f>
        <v>469.3</v>
      </c>
    </row>
    <row r="344" spans="1:6" ht="25.5">
      <c r="A344" s="73"/>
      <c r="B344" s="31"/>
      <c r="C344" s="31"/>
      <c r="D344" s="38">
        <v>600</v>
      </c>
      <c r="E344" s="39" t="s">
        <v>89</v>
      </c>
      <c r="F344" s="20">
        <v>469.3</v>
      </c>
    </row>
    <row r="345" spans="1:6" ht="38.25">
      <c r="A345" s="73"/>
      <c r="B345" s="31"/>
      <c r="C345" s="31" t="s">
        <v>967</v>
      </c>
      <c r="D345" s="31"/>
      <c r="E345" s="39" t="s">
        <v>968</v>
      </c>
      <c r="F345" s="20">
        <f>F346</f>
        <v>165</v>
      </c>
    </row>
    <row r="346" spans="1:6" ht="25.5">
      <c r="A346" s="73"/>
      <c r="B346" s="31"/>
      <c r="C346" s="31" t="s">
        <v>970</v>
      </c>
      <c r="D346" s="38"/>
      <c r="E346" s="39" t="s">
        <v>969</v>
      </c>
      <c r="F346" s="20">
        <f>F347</f>
        <v>165</v>
      </c>
    </row>
    <row r="347" spans="1:6" ht="12.75">
      <c r="A347" s="73"/>
      <c r="B347" s="31"/>
      <c r="C347" s="31" t="s">
        <v>971</v>
      </c>
      <c r="D347" s="38"/>
      <c r="E347" s="39" t="s">
        <v>972</v>
      </c>
      <c r="F347" s="20">
        <f>F348</f>
        <v>165</v>
      </c>
    </row>
    <row r="348" spans="1:6" ht="25.5">
      <c r="A348" s="73"/>
      <c r="B348" s="31"/>
      <c r="C348" s="31"/>
      <c r="D348" s="38">
        <v>600</v>
      </c>
      <c r="E348" s="39" t="s">
        <v>89</v>
      </c>
      <c r="F348" s="20">
        <v>165</v>
      </c>
    </row>
    <row r="349" spans="1:6" ht="38.25">
      <c r="A349" s="73"/>
      <c r="B349" s="31"/>
      <c r="C349" s="28" t="s">
        <v>192</v>
      </c>
      <c r="D349" s="38"/>
      <c r="E349" s="39" t="s">
        <v>730</v>
      </c>
      <c r="F349" s="20">
        <f>F350</f>
        <v>3816.8</v>
      </c>
    </row>
    <row r="350" spans="1:6" ht="12.75">
      <c r="A350" s="73"/>
      <c r="B350" s="31"/>
      <c r="C350" s="28" t="s">
        <v>194</v>
      </c>
      <c r="D350" s="38"/>
      <c r="E350" s="39" t="s">
        <v>150</v>
      </c>
      <c r="F350" s="20">
        <f>F351+F356</f>
        <v>3816.8</v>
      </c>
    </row>
    <row r="351" spans="1:6" ht="38.25">
      <c r="A351" s="73"/>
      <c r="B351" s="31"/>
      <c r="C351" s="28" t="s">
        <v>818</v>
      </c>
      <c r="D351" s="38"/>
      <c r="E351" s="39" t="s">
        <v>817</v>
      </c>
      <c r="F351" s="20">
        <f>F352+F354</f>
        <v>3716.8</v>
      </c>
    </row>
    <row r="352" spans="1:6" ht="25.5">
      <c r="A352" s="73"/>
      <c r="B352" s="31"/>
      <c r="C352" s="28" t="s">
        <v>819</v>
      </c>
      <c r="D352" s="38"/>
      <c r="E352" s="39" t="s">
        <v>9</v>
      </c>
      <c r="F352" s="20">
        <f>F353</f>
        <v>2165.8</v>
      </c>
    </row>
    <row r="353" spans="1:6" ht="25.5">
      <c r="A353" s="73"/>
      <c r="B353" s="31"/>
      <c r="C353" s="31"/>
      <c r="D353" s="38">
        <v>600</v>
      </c>
      <c r="E353" s="39" t="s">
        <v>89</v>
      </c>
      <c r="F353" s="20">
        <v>2165.8</v>
      </c>
    </row>
    <row r="354" spans="1:6" ht="38.25">
      <c r="A354" s="73"/>
      <c r="B354" s="31"/>
      <c r="C354" s="28" t="s">
        <v>820</v>
      </c>
      <c r="D354" s="38"/>
      <c r="E354" s="39" t="s">
        <v>10</v>
      </c>
      <c r="F354" s="20">
        <f>F355</f>
        <v>1551</v>
      </c>
    </row>
    <row r="355" spans="1:6" ht="25.5">
      <c r="A355" s="73"/>
      <c r="B355" s="31"/>
      <c r="C355" s="31"/>
      <c r="D355" s="38">
        <v>600</v>
      </c>
      <c r="E355" s="39" t="s">
        <v>89</v>
      </c>
      <c r="F355" s="20">
        <v>1551</v>
      </c>
    </row>
    <row r="356" spans="1:6" ht="51">
      <c r="A356" s="73"/>
      <c r="B356" s="31"/>
      <c r="C356" s="28" t="s">
        <v>822</v>
      </c>
      <c r="D356" s="38"/>
      <c r="E356" s="39" t="s">
        <v>821</v>
      </c>
      <c r="F356" s="20">
        <f>F357</f>
        <v>100</v>
      </c>
    </row>
    <row r="357" spans="1:6" ht="12.75">
      <c r="A357" s="73"/>
      <c r="B357" s="73"/>
      <c r="C357" s="28" t="s">
        <v>823</v>
      </c>
      <c r="D357" s="38"/>
      <c r="E357" s="39" t="s">
        <v>151</v>
      </c>
      <c r="F357" s="20">
        <f>F358</f>
        <v>100</v>
      </c>
    </row>
    <row r="358" spans="1:6" ht="25.5">
      <c r="A358" s="73"/>
      <c r="B358" s="31"/>
      <c r="C358" s="31"/>
      <c r="D358" s="38">
        <v>600</v>
      </c>
      <c r="E358" s="39" t="s">
        <v>89</v>
      </c>
      <c r="F358" s="20">
        <v>100</v>
      </c>
    </row>
    <row r="359" spans="1:6" ht="12.75">
      <c r="A359" s="73"/>
      <c r="B359" s="24" t="s">
        <v>711</v>
      </c>
      <c r="C359" s="31"/>
      <c r="D359" s="38"/>
      <c r="E359" s="75" t="s">
        <v>714</v>
      </c>
      <c r="F359" s="20">
        <f>F360</f>
        <v>482</v>
      </c>
    </row>
    <row r="360" spans="1:6" ht="12.75">
      <c r="A360" s="73"/>
      <c r="B360" s="24" t="s">
        <v>712</v>
      </c>
      <c r="C360" s="31"/>
      <c r="D360" s="38"/>
      <c r="E360" s="51" t="s">
        <v>715</v>
      </c>
      <c r="F360" s="20">
        <f>F361</f>
        <v>482</v>
      </c>
    </row>
    <row r="361" spans="1:6" ht="25.5">
      <c r="A361" s="73"/>
      <c r="B361" s="24"/>
      <c r="C361" s="32" t="s">
        <v>237</v>
      </c>
      <c r="D361" s="45"/>
      <c r="E361" s="29" t="s">
        <v>173</v>
      </c>
      <c r="F361" s="20">
        <f>F362</f>
        <v>482</v>
      </c>
    </row>
    <row r="362" spans="1:6" ht="25.5">
      <c r="A362" s="73"/>
      <c r="B362" s="31"/>
      <c r="C362" s="32" t="s">
        <v>884</v>
      </c>
      <c r="D362" s="45"/>
      <c r="E362" s="29" t="s">
        <v>244</v>
      </c>
      <c r="F362" s="20">
        <f>F363</f>
        <v>482</v>
      </c>
    </row>
    <row r="363" spans="1:6" ht="38.25">
      <c r="A363" s="73"/>
      <c r="B363" s="31"/>
      <c r="C363" s="32" t="s">
        <v>313</v>
      </c>
      <c r="D363" s="45"/>
      <c r="E363" s="60" t="s">
        <v>314</v>
      </c>
      <c r="F363" s="20">
        <f>F364</f>
        <v>482</v>
      </c>
    </row>
    <row r="364" spans="1:6" ht="12.75">
      <c r="A364" s="73"/>
      <c r="B364" s="31"/>
      <c r="C364" s="32"/>
      <c r="D364" s="28" t="s">
        <v>122</v>
      </c>
      <c r="E364" s="29" t="s">
        <v>65</v>
      </c>
      <c r="F364" s="20">
        <v>482</v>
      </c>
    </row>
    <row r="365" spans="1:6" ht="12.75">
      <c r="A365" s="73"/>
      <c r="B365" s="24">
        <v>1000</v>
      </c>
      <c r="C365" s="24"/>
      <c r="D365" s="24"/>
      <c r="E365" s="75" t="s">
        <v>152</v>
      </c>
      <c r="F365" s="72">
        <f>F366+F370</f>
        <v>1630.3000000000002</v>
      </c>
    </row>
    <row r="366" spans="1:6" s="102" customFormat="1" ht="12.75">
      <c r="A366" s="166"/>
      <c r="B366" s="24">
        <v>1001</v>
      </c>
      <c r="C366" s="24"/>
      <c r="D366" s="24"/>
      <c r="E366" s="75" t="s">
        <v>153</v>
      </c>
      <c r="F366" s="72">
        <f>F367</f>
        <v>717.7</v>
      </c>
    </row>
    <row r="367" spans="1:6" ht="38.25">
      <c r="A367" s="73"/>
      <c r="B367" s="31"/>
      <c r="C367" s="28" t="s">
        <v>270</v>
      </c>
      <c r="D367" s="31"/>
      <c r="E367" s="29" t="s">
        <v>83</v>
      </c>
      <c r="F367" s="20">
        <f>F368</f>
        <v>717.7</v>
      </c>
    </row>
    <row r="368" spans="1:6" ht="25.5">
      <c r="A368" s="73"/>
      <c r="B368" s="31"/>
      <c r="C368" s="28" t="s">
        <v>276</v>
      </c>
      <c r="D368" s="31"/>
      <c r="E368" s="39" t="s">
        <v>154</v>
      </c>
      <c r="F368" s="20">
        <f>F369</f>
        <v>717.7</v>
      </c>
    </row>
    <row r="369" spans="1:6" ht="12.75">
      <c r="A369" s="73"/>
      <c r="B369" s="31"/>
      <c r="C369" s="31"/>
      <c r="D369" s="31">
        <v>300</v>
      </c>
      <c r="E369" s="39" t="s">
        <v>155</v>
      </c>
      <c r="F369" s="20">
        <v>717.7</v>
      </c>
    </row>
    <row r="370" spans="1:6" s="102" customFormat="1" ht="12.75">
      <c r="A370" s="166"/>
      <c r="B370" s="24">
        <v>1003</v>
      </c>
      <c r="C370" s="24"/>
      <c r="D370" s="24"/>
      <c r="E370" s="75" t="s">
        <v>157</v>
      </c>
      <c r="F370" s="72">
        <f>F376+F371</f>
        <v>912.6</v>
      </c>
    </row>
    <row r="371" spans="1:6" s="102" customFormat="1" ht="12.75">
      <c r="A371" s="166"/>
      <c r="B371" s="24"/>
      <c r="C371" s="28" t="s">
        <v>200</v>
      </c>
      <c r="D371" s="31"/>
      <c r="E371" s="29" t="s">
        <v>96</v>
      </c>
      <c r="F371" s="20">
        <f>F372</f>
        <v>211.6</v>
      </c>
    </row>
    <row r="372" spans="1:6" s="102" customFormat="1" ht="40.5" customHeight="1">
      <c r="A372" s="166"/>
      <c r="B372" s="24"/>
      <c r="C372" s="28" t="s">
        <v>575</v>
      </c>
      <c r="D372" s="31"/>
      <c r="E372" s="29" t="s">
        <v>867</v>
      </c>
      <c r="F372" s="20">
        <f>F373</f>
        <v>211.6</v>
      </c>
    </row>
    <row r="373" spans="1:6" s="102" customFormat="1" ht="40.5" customHeight="1">
      <c r="A373" s="166"/>
      <c r="B373" s="24"/>
      <c r="C373" s="28" t="s">
        <v>868</v>
      </c>
      <c r="D373" s="31"/>
      <c r="E373" s="29" t="s">
        <v>869</v>
      </c>
      <c r="F373" s="20">
        <f>F374</f>
        <v>211.6</v>
      </c>
    </row>
    <row r="374" spans="1:6" s="102" customFormat="1" ht="25.5">
      <c r="A374" s="166"/>
      <c r="B374" s="24"/>
      <c r="C374" s="31" t="s">
        <v>873</v>
      </c>
      <c r="D374" s="31"/>
      <c r="E374" s="29" t="s">
        <v>872</v>
      </c>
      <c r="F374" s="20">
        <f>F375</f>
        <v>211.6</v>
      </c>
    </row>
    <row r="375" spans="1:6" s="102" customFormat="1" ht="12.75">
      <c r="A375" s="166"/>
      <c r="B375" s="24"/>
      <c r="C375" s="31"/>
      <c r="D375" s="31">
        <v>300</v>
      </c>
      <c r="E375" s="39" t="s">
        <v>155</v>
      </c>
      <c r="F375" s="20">
        <v>211.6</v>
      </c>
    </row>
    <row r="376" spans="1:6" ht="38.25">
      <c r="A376" s="73"/>
      <c r="B376" s="31"/>
      <c r="C376" s="28" t="s">
        <v>270</v>
      </c>
      <c r="D376" s="31"/>
      <c r="E376" s="29" t="s">
        <v>83</v>
      </c>
      <c r="F376" s="20">
        <f>F379+F377</f>
        <v>701</v>
      </c>
    </row>
    <row r="377" spans="1:6" ht="51">
      <c r="A377" s="73"/>
      <c r="B377" s="31"/>
      <c r="C377" s="61" t="s">
        <v>28</v>
      </c>
      <c r="D377" s="46"/>
      <c r="E377" s="39" t="s">
        <v>27</v>
      </c>
      <c r="F377" s="20">
        <f>F378</f>
        <v>25</v>
      </c>
    </row>
    <row r="378" spans="1:6" ht="12.75">
      <c r="A378" s="73"/>
      <c r="B378" s="31"/>
      <c r="C378" s="38"/>
      <c r="D378" s="31">
        <v>300</v>
      </c>
      <c r="E378" s="39" t="s">
        <v>155</v>
      </c>
      <c r="F378" s="20">
        <v>25</v>
      </c>
    </row>
    <row r="379" spans="1:6" ht="51">
      <c r="A379" s="73"/>
      <c r="B379" s="24"/>
      <c r="C379" s="61" t="s">
        <v>277</v>
      </c>
      <c r="D379" s="46"/>
      <c r="E379" s="29" t="s">
        <v>78</v>
      </c>
      <c r="F379" s="20">
        <f>F380</f>
        <v>676</v>
      </c>
    </row>
    <row r="380" spans="1:6" ht="51">
      <c r="A380" s="73"/>
      <c r="B380" s="31"/>
      <c r="C380" s="52" t="s">
        <v>298</v>
      </c>
      <c r="D380" s="38"/>
      <c r="E380" s="39" t="s">
        <v>158</v>
      </c>
      <c r="F380" s="20">
        <f>F381</f>
        <v>676</v>
      </c>
    </row>
    <row r="381" spans="1:6" ht="12.75">
      <c r="A381" s="73"/>
      <c r="B381" s="73"/>
      <c r="C381" s="38"/>
      <c r="D381" s="38">
        <v>500</v>
      </c>
      <c r="E381" s="39" t="s">
        <v>80</v>
      </c>
      <c r="F381" s="20">
        <v>676</v>
      </c>
    </row>
    <row r="382" spans="1:6" ht="12.75">
      <c r="A382" s="73"/>
      <c r="B382" s="44" t="s">
        <v>159</v>
      </c>
      <c r="C382" s="24"/>
      <c r="D382" s="24"/>
      <c r="E382" s="26" t="s">
        <v>160</v>
      </c>
      <c r="F382" s="72">
        <f>F383</f>
        <v>9020.1</v>
      </c>
    </row>
    <row r="383" spans="1:6" s="102" customFormat="1" ht="12.75">
      <c r="A383" s="166"/>
      <c r="B383" s="44" t="s">
        <v>161</v>
      </c>
      <c r="C383" s="24"/>
      <c r="D383" s="24"/>
      <c r="E383" s="174" t="s">
        <v>162</v>
      </c>
      <c r="F383" s="72">
        <f>F384</f>
        <v>9020.1</v>
      </c>
    </row>
    <row r="384" spans="1:6" ht="38.25">
      <c r="A384" s="73"/>
      <c r="B384" s="73"/>
      <c r="C384" s="28" t="s">
        <v>192</v>
      </c>
      <c r="D384" s="38"/>
      <c r="E384" s="39" t="s">
        <v>730</v>
      </c>
      <c r="F384" s="20">
        <f>F385</f>
        <v>9020.1</v>
      </c>
    </row>
    <row r="385" spans="1:6" ht="25.5">
      <c r="A385" s="73"/>
      <c r="B385" s="73"/>
      <c r="C385" s="28" t="s">
        <v>193</v>
      </c>
      <c r="D385" s="31"/>
      <c r="E385" s="29" t="s">
        <v>163</v>
      </c>
      <c r="F385" s="20">
        <f>F386+F393</f>
        <v>9020.1</v>
      </c>
    </row>
    <row r="386" spans="1:6" ht="25.5">
      <c r="A386" s="73"/>
      <c r="B386" s="73"/>
      <c r="C386" s="28" t="s">
        <v>14</v>
      </c>
      <c r="D386" s="31"/>
      <c r="E386" s="29" t="s">
        <v>815</v>
      </c>
      <c r="F386" s="20">
        <f>F387+F389+F391</f>
        <v>8870.1</v>
      </c>
    </row>
    <row r="387" spans="1:6" ht="38.25">
      <c r="A387" s="73"/>
      <c r="B387" s="73"/>
      <c r="C387" s="28" t="s">
        <v>15</v>
      </c>
      <c r="D387" s="31"/>
      <c r="E387" s="29" t="s">
        <v>11</v>
      </c>
      <c r="F387" s="20">
        <f>F388</f>
        <v>4053.5</v>
      </c>
    </row>
    <row r="388" spans="1:6" ht="25.5">
      <c r="A388" s="73"/>
      <c r="B388" s="73"/>
      <c r="C388" s="38"/>
      <c r="D388" s="38">
        <v>600</v>
      </c>
      <c r="E388" s="29" t="s">
        <v>148</v>
      </c>
      <c r="F388" s="20">
        <v>4053.5</v>
      </c>
    </row>
    <row r="389" spans="1:6" ht="25.5">
      <c r="A389" s="73"/>
      <c r="B389" s="73"/>
      <c r="C389" s="52" t="s">
        <v>16</v>
      </c>
      <c r="D389" s="38"/>
      <c r="E389" s="39" t="s">
        <v>12</v>
      </c>
      <c r="F389" s="20">
        <f>F390</f>
        <v>4234.2</v>
      </c>
    </row>
    <row r="390" spans="1:6" ht="25.5">
      <c r="A390" s="73"/>
      <c r="B390" s="73"/>
      <c r="C390" s="38"/>
      <c r="D390" s="38">
        <v>600</v>
      </c>
      <c r="E390" s="29" t="s">
        <v>148</v>
      </c>
      <c r="F390" s="20">
        <v>4234.2</v>
      </c>
    </row>
    <row r="391" spans="1:6" ht="12.75">
      <c r="A391" s="73"/>
      <c r="B391" s="73"/>
      <c r="C391" s="31" t="s">
        <v>825</v>
      </c>
      <c r="D391" s="38"/>
      <c r="E391" s="39" t="s">
        <v>824</v>
      </c>
      <c r="F391" s="20">
        <f>F392</f>
        <v>582.4</v>
      </c>
    </row>
    <row r="392" spans="1:6" ht="25.5">
      <c r="A392" s="73"/>
      <c r="B392" s="73"/>
      <c r="C392" s="31"/>
      <c r="D392" s="38">
        <v>600</v>
      </c>
      <c r="E392" s="39" t="s">
        <v>89</v>
      </c>
      <c r="F392" s="20">
        <f>512.4+45+25</f>
        <v>582.4</v>
      </c>
    </row>
    <row r="393" spans="1:6" ht="25.5">
      <c r="A393" s="73"/>
      <c r="B393" s="73"/>
      <c r="C393" s="52" t="s">
        <v>816</v>
      </c>
      <c r="D393" s="38"/>
      <c r="E393" s="39" t="s">
        <v>17</v>
      </c>
      <c r="F393" s="20">
        <f>F394</f>
        <v>150</v>
      </c>
    </row>
    <row r="394" spans="1:6" ht="25.5">
      <c r="A394" s="73"/>
      <c r="B394" s="73"/>
      <c r="C394" s="52" t="s">
        <v>18</v>
      </c>
      <c r="D394" s="38"/>
      <c r="E394" s="39" t="s">
        <v>38</v>
      </c>
      <c r="F394" s="20">
        <f>F395</f>
        <v>150</v>
      </c>
    </row>
    <row r="395" spans="1:6" ht="25.5">
      <c r="A395" s="73"/>
      <c r="B395" s="73"/>
      <c r="C395" s="38"/>
      <c r="D395" s="38">
        <v>600</v>
      </c>
      <c r="E395" s="29" t="s">
        <v>148</v>
      </c>
      <c r="F395" s="20">
        <v>150</v>
      </c>
    </row>
    <row r="396" spans="1:6" ht="12.75">
      <c r="A396" s="166"/>
      <c r="B396" s="167">
        <v>1300</v>
      </c>
      <c r="C396" s="23"/>
      <c r="D396" s="100"/>
      <c r="E396" s="51" t="s">
        <v>288</v>
      </c>
      <c r="F396" s="72">
        <f>F397</f>
        <v>9</v>
      </c>
    </row>
    <row r="397" spans="1:6" ht="25.5">
      <c r="A397" s="166"/>
      <c r="B397" s="167">
        <v>1301</v>
      </c>
      <c r="C397" s="23"/>
      <c r="D397" s="100"/>
      <c r="E397" s="51" t="s">
        <v>289</v>
      </c>
      <c r="F397" s="72">
        <f>F398</f>
        <v>9</v>
      </c>
    </row>
    <row r="398" spans="1:6" ht="12.75">
      <c r="A398" s="166"/>
      <c r="B398" s="167"/>
      <c r="C398" s="52" t="s">
        <v>286</v>
      </c>
      <c r="D398" s="38"/>
      <c r="E398" s="74" t="s">
        <v>290</v>
      </c>
      <c r="F398" s="20">
        <f>F399</f>
        <v>9</v>
      </c>
    </row>
    <row r="399" spans="1:6" ht="38.25">
      <c r="A399" s="166"/>
      <c r="B399" s="167"/>
      <c r="C399" s="52" t="s">
        <v>287</v>
      </c>
      <c r="D399" s="38"/>
      <c r="E399" s="39" t="s">
        <v>285</v>
      </c>
      <c r="F399" s="20">
        <f>F400</f>
        <v>9</v>
      </c>
    </row>
    <row r="400" spans="1:6" ht="12.75">
      <c r="A400" s="166"/>
      <c r="B400" s="167"/>
      <c r="C400" s="38"/>
      <c r="D400" s="38">
        <v>700</v>
      </c>
      <c r="E400" s="39" t="s">
        <v>291</v>
      </c>
      <c r="F400" s="20">
        <v>9</v>
      </c>
    </row>
    <row r="401" spans="1:6" ht="25.5">
      <c r="A401" s="166" t="s">
        <v>47</v>
      </c>
      <c r="B401" s="167"/>
      <c r="C401" s="42"/>
      <c r="D401" s="100"/>
      <c r="E401" s="51" t="s">
        <v>48</v>
      </c>
      <c r="F401" s="72">
        <f>F402</f>
        <v>2110.9</v>
      </c>
    </row>
    <row r="402" spans="1:6" s="102" customFormat="1" ht="38.25">
      <c r="A402" s="166"/>
      <c r="B402" s="167" t="s">
        <v>74</v>
      </c>
      <c r="C402" s="177"/>
      <c r="D402" s="178"/>
      <c r="E402" s="26" t="s">
        <v>75</v>
      </c>
      <c r="F402" s="72">
        <f>F403</f>
        <v>2110.9</v>
      </c>
    </row>
    <row r="403" spans="1:6" ht="25.5">
      <c r="A403" s="166"/>
      <c r="B403" s="167"/>
      <c r="C403" s="28" t="s">
        <v>263</v>
      </c>
      <c r="D403" s="27"/>
      <c r="E403" s="37" t="s">
        <v>59</v>
      </c>
      <c r="F403" s="20">
        <f>F404+F406</f>
        <v>2110.9</v>
      </c>
    </row>
    <row r="404" spans="1:6" ht="12.75">
      <c r="A404" s="166"/>
      <c r="B404" s="167"/>
      <c r="C404" s="28" t="s">
        <v>267</v>
      </c>
      <c r="D404" s="27"/>
      <c r="E404" s="29" t="s">
        <v>76</v>
      </c>
      <c r="F404" s="20">
        <f>F405</f>
        <v>994.6</v>
      </c>
    </row>
    <row r="405" spans="1:6" ht="38.25">
      <c r="A405" s="166"/>
      <c r="B405" s="167"/>
      <c r="C405" s="38"/>
      <c r="D405" s="38">
        <v>100</v>
      </c>
      <c r="E405" s="29" t="s">
        <v>60</v>
      </c>
      <c r="F405" s="20">
        <v>994.6</v>
      </c>
    </row>
    <row r="406" spans="1:6" ht="25.5">
      <c r="A406" s="166"/>
      <c r="B406" s="167"/>
      <c r="C406" s="28" t="s">
        <v>268</v>
      </c>
      <c r="D406" s="27"/>
      <c r="E406" s="29" t="s">
        <v>262</v>
      </c>
      <c r="F406" s="20">
        <f>F407+F408</f>
        <v>1116.3</v>
      </c>
    </row>
    <row r="407" spans="1:6" ht="38.25">
      <c r="A407" s="166"/>
      <c r="B407" s="167"/>
      <c r="C407" s="31"/>
      <c r="D407" s="31">
        <v>100</v>
      </c>
      <c r="E407" s="29" t="s">
        <v>60</v>
      </c>
      <c r="F407" s="20">
        <v>895.9</v>
      </c>
    </row>
    <row r="408" spans="1:6" ht="12.75">
      <c r="A408" s="166"/>
      <c r="B408" s="167"/>
      <c r="C408" s="31"/>
      <c r="D408" s="31">
        <v>200</v>
      </c>
      <c r="E408" s="29" t="s">
        <v>65</v>
      </c>
      <c r="F408" s="20">
        <v>220.4</v>
      </c>
    </row>
    <row r="409" spans="1:6" ht="12.75">
      <c r="A409" s="286"/>
      <c r="B409" s="286"/>
      <c r="C409" s="83"/>
      <c r="D409" s="83"/>
      <c r="E409" s="292"/>
      <c r="F409" s="82"/>
    </row>
    <row r="410" spans="1:6" ht="12.75">
      <c r="A410" s="286"/>
      <c r="B410" s="286"/>
      <c r="C410" s="286"/>
      <c r="D410" s="86"/>
      <c r="E410" s="86" t="s">
        <v>166</v>
      </c>
      <c r="F410" s="72">
        <f>F12+F25+F401</f>
        <v>161198</v>
      </c>
    </row>
    <row r="411" spans="1:6" ht="12.75">
      <c r="A411" s="286"/>
      <c r="B411" s="286"/>
      <c r="C411" s="286"/>
      <c r="D411" s="286"/>
      <c r="E411" s="286"/>
      <c r="F411" s="286"/>
    </row>
    <row r="414" ht="12.75">
      <c r="G414" s="289"/>
    </row>
    <row r="415" ht="12.75">
      <c r="F415" s="289"/>
    </row>
    <row r="417" ht="12.75">
      <c r="F417" s="289"/>
    </row>
  </sheetData>
  <sheetProtection/>
  <mergeCells count="12">
    <mergeCell ref="A10:A11"/>
    <mergeCell ref="B10:B11"/>
    <mergeCell ref="C10:C11"/>
    <mergeCell ref="D10:D11"/>
    <mergeCell ref="E10:E11"/>
    <mergeCell ref="F10:F11"/>
    <mergeCell ref="E1:F1"/>
    <mergeCell ref="E2:F2"/>
    <mergeCell ref="E3:F3"/>
    <mergeCell ref="E4:F4"/>
    <mergeCell ref="E5:F5"/>
    <mergeCell ref="A7:F8"/>
  </mergeCells>
  <printOptions/>
  <pageMargins left="1.1811023622047245" right="0.3937007874015748" top="0.7480314960629921" bottom="0.7480314960629921" header="0.31496062992125984" footer="0.31496062992125984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584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IvanovaNN</cp:lastModifiedBy>
  <cp:lastPrinted>2018-12-21T05:30:28Z</cp:lastPrinted>
  <dcterms:created xsi:type="dcterms:W3CDTF">2014-12-21T16:08:26Z</dcterms:created>
  <dcterms:modified xsi:type="dcterms:W3CDTF">2018-12-22T04:20:34Z</dcterms:modified>
  <cp:category/>
  <cp:version/>
  <cp:contentType/>
  <cp:contentStatus/>
</cp:coreProperties>
</file>